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tables/table13.xml" ContentType="application/vnd.openxmlformats-officedocument.spreadsheetml.table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/>
  <mc:AlternateContent xmlns:mc="http://schemas.openxmlformats.org/markup-compatibility/2006">
    <mc:Choice Requires="x15">
      <x15ac:absPath xmlns:x15ac="http://schemas.microsoft.com/office/spreadsheetml/2010/11/ac" url="/Users/othiare/Desktop/"/>
    </mc:Choice>
  </mc:AlternateContent>
  <xr:revisionPtr revIDLastSave="0" documentId="13_ncr:1_{B2A6DBE9-73AE-124B-9857-05682B798B96}" xr6:coauthVersionLast="47" xr6:coauthVersionMax="47" xr10:uidLastSave="{00000000-0000-0000-0000-000000000000}"/>
  <bookViews>
    <workbookView xWindow="0" yWindow="760" windowWidth="30240" windowHeight="17940" activeTab="2" xr2:uid="{4229146A-F25F-431D-A27D-D0134539183E}"/>
  </bookViews>
  <sheets>
    <sheet name=" Feb 25" sheetId="1" r:id="rId1"/>
    <sheet name="March 25" sheetId="2" r:id="rId2"/>
    <sheet name="April 25" sheetId="3" r:id="rId3"/>
    <sheet name="May 25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6" l="1"/>
  <c r="L21" i="3"/>
  <c r="L3" i="3"/>
  <c r="C21" i="3"/>
  <c r="L21" i="2"/>
  <c r="C21" i="2"/>
  <c r="L3" i="2"/>
  <c r="L21" i="1"/>
  <c r="C21" i="1"/>
  <c r="L3" i="1"/>
  <c r="B2" i="6"/>
  <c r="B2" i="3"/>
  <c r="K2" i="3" s="1"/>
  <c r="B2" i="2"/>
  <c r="B20" i="2" s="1"/>
  <c r="K20" i="1"/>
  <c r="B20" i="1"/>
  <c r="K2" i="1"/>
  <c r="C7" i="1"/>
  <c r="B7" i="1" s="1"/>
  <c r="H7" i="1"/>
  <c r="B8" i="1"/>
  <c r="C8" i="1"/>
  <c r="H8" i="1"/>
  <c r="C9" i="1"/>
  <c r="B9" i="1" s="1"/>
  <c r="H9" i="1"/>
  <c r="C10" i="1"/>
  <c r="B10" i="1" s="1"/>
  <c r="H10" i="1"/>
  <c r="C11" i="1"/>
  <c r="B11" i="1" s="1"/>
  <c r="H11" i="1"/>
  <c r="B12" i="1"/>
  <c r="C12" i="1"/>
  <c r="H12" i="1"/>
  <c r="C13" i="1"/>
  <c r="B13" i="1" s="1"/>
  <c r="H13" i="1"/>
  <c r="D14" i="1"/>
  <c r="E14" i="1"/>
  <c r="F14" i="1"/>
  <c r="G14" i="1"/>
  <c r="G14" i="6"/>
  <c r="F14" i="6"/>
  <c r="E14" i="6"/>
  <c r="D14" i="6"/>
  <c r="H13" i="6"/>
  <c r="C13" i="6"/>
  <c r="B13" i="6"/>
  <c r="H12" i="6"/>
  <c r="C12" i="6"/>
  <c r="B12" i="6"/>
  <c r="H11" i="6"/>
  <c r="C11" i="6"/>
  <c r="B11" i="6"/>
  <c r="H10" i="6"/>
  <c r="C10" i="6"/>
  <c r="B10" i="6" s="1"/>
  <c r="C9" i="6"/>
  <c r="B9" i="6"/>
  <c r="H8" i="6"/>
  <c r="C8" i="6"/>
  <c r="B8" i="6"/>
  <c r="H7" i="6"/>
  <c r="C7" i="6"/>
  <c r="B7" i="6" s="1"/>
  <c r="P32" i="3"/>
  <c r="O32" i="3"/>
  <c r="N32" i="3"/>
  <c r="M32" i="3"/>
  <c r="G32" i="3"/>
  <c r="F32" i="3"/>
  <c r="E32" i="3"/>
  <c r="D32" i="3"/>
  <c r="Q31" i="3"/>
  <c r="H31" i="3"/>
  <c r="Q30" i="3"/>
  <c r="H30" i="3"/>
  <c r="Q29" i="3"/>
  <c r="H29" i="3"/>
  <c r="Q28" i="3"/>
  <c r="H28" i="3"/>
  <c r="Q27" i="3"/>
  <c r="H27" i="3"/>
  <c r="Q26" i="3"/>
  <c r="Q32" i="3" s="1"/>
  <c r="H26" i="3"/>
  <c r="Q25" i="3"/>
  <c r="H25" i="3"/>
  <c r="P14" i="3"/>
  <c r="O14" i="3"/>
  <c r="N14" i="3"/>
  <c r="M14" i="3"/>
  <c r="G14" i="3"/>
  <c r="F14" i="3"/>
  <c r="E14" i="3"/>
  <c r="D14" i="3"/>
  <c r="Q13" i="3"/>
  <c r="H13" i="3"/>
  <c r="Q12" i="3"/>
  <c r="H12" i="3"/>
  <c r="Q11" i="3"/>
  <c r="H11" i="3"/>
  <c r="Q10" i="3"/>
  <c r="H10" i="3"/>
  <c r="Q9" i="3"/>
  <c r="H9" i="3"/>
  <c r="Q8" i="3"/>
  <c r="H8" i="3"/>
  <c r="Q7" i="3"/>
  <c r="Q14" i="3" s="1"/>
  <c r="H7" i="3"/>
  <c r="H14" i="3" s="1"/>
  <c r="L22" i="2"/>
  <c r="L4" i="2"/>
  <c r="C22" i="2"/>
  <c r="P32" i="2"/>
  <c r="O32" i="2"/>
  <c r="N32" i="2"/>
  <c r="M32" i="2"/>
  <c r="G32" i="2"/>
  <c r="F32" i="2"/>
  <c r="E32" i="2"/>
  <c r="D32" i="2"/>
  <c r="Q31" i="2"/>
  <c r="L31" i="2"/>
  <c r="K31" i="2" s="1"/>
  <c r="H31" i="2"/>
  <c r="C31" i="2"/>
  <c r="C30" i="2" s="1"/>
  <c r="B31" i="2"/>
  <c r="Q30" i="2"/>
  <c r="H30" i="2"/>
  <c r="Q29" i="2"/>
  <c r="H29" i="2"/>
  <c r="Q28" i="2"/>
  <c r="H28" i="2"/>
  <c r="Q27" i="2"/>
  <c r="H27" i="2"/>
  <c r="Q26" i="2"/>
  <c r="H26" i="2"/>
  <c r="Q25" i="2"/>
  <c r="Q32" i="2" s="1"/>
  <c r="H25" i="2"/>
  <c r="H32" i="2" s="1"/>
  <c r="P14" i="2"/>
  <c r="O14" i="2"/>
  <c r="N14" i="2"/>
  <c r="M14" i="2"/>
  <c r="G14" i="2"/>
  <c r="F14" i="2"/>
  <c r="E14" i="2"/>
  <c r="D14" i="2"/>
  <c r="Q13" i="2"/>
  <c r="L13" i="2"/>
  <c r="K13" i="2" s="1"/>
  <c r="H13" i="2"/>
  <c r="C13" i="2"/>
  <c r="B13" i="2"/>
  <c r="Q12" i="2"/>
  <c r="H12" i="2"/>
  <c r="C12" i="2"/>
  <c r="B12" i="2" s="1"/>
  <c r="Q11" i="2"/>
  <c r="H11" i="2"/>
  <c r="C11" i="2"/>
  <c r="B11" i="2"/>
  <c r="Q10" i="2"/>
  <c r="H10" i="2"/>
  <c r="C10" i="2"/>
  <c r="B10" i="2" s="1"/>
  <c r="Q9" i="2"/>
  <c r="H9" i="2"/>
  <c r="C9" i="2"/>
  <c r="B9" i="2"/>
  <c r="Q8" i="2"/>
  <c r="H8" i="2"/>
  <c r="C8" i="2"/>
  <c r="B8" i="2" s="1"/>
  <c r="Q7" i="2"/>
  <c r="Q14" i="2" s="1"/>
  <c r="H7" i="2"/>
  <c r="C7" i="2"/>
  <c r="B7" i="2" s="1"/>
  <c r="L7" i="1"/>
  <c r="L8" i="1"/>
  <c r="L9" i="1"/>
  <c r="L10" i="1"/>
  <c r="L11" i="1"/>
  <c r="L12" i="1"/>
  <c r="L13" i="1"/>
  <c r="P32" i="1"/>
  <c r="O32" i="1"/>
  <c r="N32" i="1"/>
  <c r="M32" i="1"/>
  <c r="Q31" i="1"/>
  <c r="L31" i="1"/>
  <c r="K31" i="1"/>
  <c r="Q30" i="1"/>
  <c r="L30" i="1"/>
  <c r="L29" i="1" s="1"/>
  <c r="Q29" i="1"/>
  <c r="Q28" i="1"/>
  <c r="Q27" i="1"/>
  <c r="Q26" i="1"/>
  <c r="Q25" i="1"/>
  <c r="P14" i="1"/>
  <c r="O14" i="1"/>
  <c r="N14" i="1"/>
  <c r="M14" i="1"/>
  <c r="Q13" i="1"/>
  <c r="K13" i="1"/>
  <c r="Q12" i="1"/>
  <c r="K12" i="1"/>
  <c r="Q11" i="1"/>
  <c r="K11" i="1"/>
  <c r="Q10" i="1"/>
  <c r="K10" i="1"/>
  <c r="Q9" i="1"/>
  <c r="K9" i="1"/>
  <c r="Q8" i="1"/>
  <c r="K8" i="1"/>
  <c r="Q7" i="1"/>
  <c r="Q14" i="1" s="1"/>
  <c r="K7" i="1"/>
  <c r="C31" i="1"/>
  <c r="C30" i="1" s="1"/>
  <c r="G32" i="1"/>
  <c r="F32" i="1"/>
  <c r="E32" i="1"/>
  <c r="D32" i="1"/>
  <c r="H31" i="1"/>
  <c r="H30" i="1"/>
  <c r="H29" i="1"/>
  <c r="H28" i="1"/>
  <c r="H27" i="1"/>
  <c r="H26" i="1"/>
  <c r="H25" i="1"/>
  <c r="H32" i="1" s="1"/>
  <c r="H32" i="3" l="1"/>
  <c r="H14" i="1"/>
  <c r="Q32" i="1"/>
  <c r="H14" i="2"/>
  <c r="H14" i="6"/>
  <c r="B20" i="3"/>
  <c r="K2" i="2"/>
  <c r="K20" i="3"/>
  <c r="K20" i="2"/>
  <c r="C29" i="1"/>
  <c r="B30" i="1"/>
  <c r="C13" i="3"/>
  <c r="B13" i="3" s="1"/>
  <c r="C22" i="3"/>
  <c r="C8" i="3"/>
  <c r="B8" i="3" s="1"/>
  <c r="C7" i="3"/>
  <c r="B7" i="3" s="1"/>
  <c r="C10" i="3"/>
  <c r="B10" i="3" s="1"/>
  <c r="C9" i="3"/>
  <c r="B9" i="3" s="1"/>
  <c r="C12" i="3"/>
  <c r="B12" i="3" s="1"/>
  <c r="C11" i="3"/>
  <c r="B11" i="3" s="1"/>
  <c r="C29" i="2"/>
  <c r="B30" i="2"/>
  <c r="L12" i="2"/>
  <c r="L30" i="2"/>
  <c r="L28" i="1"/>
  <c r="K29" i="1"/>
  <c r="K30" i="1"/>
  <c r="B31" i="1"/>
  <c r="A2" i="1" l="1"/>
  <c r="A2" i="2" s="1"/>
  <c r="A2" i="3" s="1"/>
  <c r="A2" i="6" s="1"/>
  <c r="B29" i="1"/>
  <c r="C28" i="1"/>
  <c r="C31" i="3"/>
  <c r="L4" i="3"/>
  <c r="K30" i="2"/>
  <c r="L29" i="2"/>
  <c r="K12" i="2"/>
  <c r="L11" i="2"/>
  <c r="C28" i="2"/>
  <c r="B29" i="2"/>
  <c r="K28" i="1"/>
  <c r="L27" i="1"/>
  <c r="C27" i="1" l="1"/>
  <c r="B28" i="1"/>
  <c r="L13" i="3"/>
  <c r="L22" i="3"/>
  <c r="L31" i="3" s="1"/>
  <c r="C30" i="3"/>
  <c r="B31" i="3"/>
  <c r="C27" i="2"/>
  <c r="B28" i="2"/>
  <c r="K11" i="2"/>
  <c r="L10" i="2"/>
  <c r="K29" i="2"/>
  <c r="L28" i="2"/>
  <c r="K27" i="1"/>
  <c r="L26" i="1"/>
  <c r="C26" i="1" l="1"/>
  <c r="B27" i="1"/>
  <c r="B30" i="3"/>
  <c r="C29" i="3"/>
  <c r="K31" i="3"/>
  <c r="L30" i="3"/>
  <c r="L12" i="3"/>
  <c r="K13" i="3"/>
  <c r="K10" i="2"/>
  <c r="L9" i="2"/>
  <c r="K28" i="2"/>
  <c r="L27" i="2"/>
  <c r="C26" i="2"/>
  <c r="B27" i="2"/>
  <c r="L25" i="1"/>
  <c r="K25" i="1" s="1"/>
  <c r="K26" i="1"/>
  <c r="B26" i="1" l="1"/>
  <c r="C25" i="1"/>
  <c r="B25" i="1" s="1"/>
  <c r="K30" i="3"/>
  <c r="L29" i="3"/>
  <c r="C28" i="3"/>
  <c r="B29" i="3"/>
  <c r="K12" i="3"/>
  <c r="L11" i="3"/>
  <c r="K9" i="2"/>
  <c r="L8" i="2"/>
  <c r="K27" i="2"/>
  <c r="L26" i="2"/>
  <c r="C25" i="2"/>
  <c r="B25" i="2" s="1"/>
  <c r="B26" i="2"/>
  <c r="B28" i="3" l="1"/>
  <c r="C27" i="3"/>
  <c r="K11" i="3"/>
  <c r="L10" i="3"/>
  <c r="L28" i="3"/>
  <c r="K29" i="3"/>
  <c r="K8" i="2"/>
  <c r="L7" i="2"/>
  <c r="K7" i="2" s="1"/>
  <c r="K26" i="2"/>
  <c r="L25" i="2"/>
  <c r="K25" i="2" s="1"/>
  <c r="L9" i="3" l="1"/>
  <c r="K10" i="3"/>
  <c r="C26" i="3"/>
  <c r="B27" i="3"/>
  <c r="K28" i="3"/>
  <c r="L27" i="3"/>
  <c r="B26" i="3" l="1"/>
  <c r="C25" i="3"/>
  <c r="B25" i="3" s="1"/>
  <c r="K27" i="3"/>
  <c r="L26" i="3"/>
  <c r="K9" i="3"/>
  <c r="L8" i="3"/>
  <c r="K26" i="3" l="1"/>
  <c r="L25" i="3"/>
  <c r="K25" i="3" s="1"/>
  <c r="L7" i="3"/>
  <c r="K7" i="3" s="1"/>
  <c r="K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F5C0EB1D-C007-48BF-9DBE-A50CB3C345DD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 xr:uid="{A5E8DA64-5885-45A1-98CF-A76DEE182EC8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2E99DB89-3DEA-4827-9DF0-031DFA708CCE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3BFF801A-ADDE-4B9A-9C69-321FA890AED6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EA974832-94B4-4476-850C-9715FD5FA593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 xr:uid="{EAC3892F-7431-4D92-BAD5-F69FE86261D7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 xr:uid="{046485F7-6828-40B8-BB57-4BCC4814B164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 xr:uid="{26163082-28FD-452B-A17B-BA90224CDA91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 xr:uid="{C696628A-A70B-44B0-9D13-5F42DA1F80BF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 xr:uid="{F9370178-F95F-49FB-A9A7-AEBC6958D6F6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 xr:uid="{EA23C014-8311-498D-894C-D0A4EFB129B6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 xr:uid="{284BD649-5851-4B13-B3D8-49AD9D7E7173}">
      <text>
        <r>
          <rPr>
            <sz val="9"/>
            <color rgb="FF000000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 xr:uid="{075F92CE-9248-468A-A8D7-1A6C3C9E1EFC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 xr:uid="{0977F37F-4710-455A-B21E-A07C3C204F43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 xr:uid="{EACE128E-F0CA-48B4-8EBB-8F8857BD4A84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 xr:uid="{4A780A60-D462-47CF-A3EA-E2EF3D2A779F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4E21836B-8BD8-4725-A19D-79A8E9599859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 xr:uid="{5A9E3D04-60BB-4703-AA9C-E2C3231D0C5A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32D0A233-FB0F-4A84-A534-8E9B403B4DFC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EB1F7194-52A4-4FA5-84B0-56C1D4EA73DB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584C88DA-3D32-4A3C-97A9-AEECEC419261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 xr:uid="{86CE1DA8-14C9-4637-956E-A70BB26BB475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 xr:uid="{45B3D57F-D6CB-4538-81DA-83B61622A9CD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 xr:uid="{43A667C6-3AAD-4FBA-B1C4-5DA71B78545B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 xr:uid="{BE6D2A4B-6908-44C4-B607-4C73D35B63DE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 xr:uid="{AF1807E1-C388-40FA-B749-6EDF1F0A6BFA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 xr:uid="{473CC659-0F4E-4177-9227-041704D5B75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 xr:uid="{8834C28C-F4CF-45ED-A7DD-35AC00F90FE6}">
      <text>
        <r>
          <rPr>
            <sz val="9"/>
            <color rgb="FF000000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 xr:uid="{2CDFAFF8-CB4C-487F-B1AC-123DAB561C8A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 xr:uid="{34DA056A-0298-4BC3-8DC3-82F28FF036EE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 xr:uid="{4F95B2BC-0230-4DEA-8EB0-257E4186C66C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 xr:uid="{68AAAD49-1FC4-4F6F-B83B-8A99DBA49236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CA81A7BE-25C0-4442-81AE-C23068F84C99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 xr:uid="{A895BB3E-61E9-490C-96DA-C39E522BCC83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0936E0BC-9135-4437-9AD8-832A9D818EAD}">
      <text>
        <r>
          <rPr>
            <sz val="9"/>
            <color rgb="FF000000"/>
            <rFont val="Tahoma"/>
            <family val="2"/>
          </rPr>
          <t xml:space="preserve">Enter hours spent on event or material preparation here
</t>
        </r>
      </text>
    </comment>
    <comment ref="E6" authorId="0" shapeId="0" xr:uid="{2CFAA56D-ED1C-4C0B-A641-E089C9E52273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94F2CC7F-129C-4671-AEFC-3168C36873AA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 xr:uid="{2C01F1AC-50B5-4D62-BF38-174B2F26A5D9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 xr:uid="{5659525C-8DF3-4299-96DD-410F99024108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 xr:uid="{185875F7-DE04-4E7B-BDB5-EA09E447F7D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 xr:uid="{70A1AA8F-B0EE-4413-9256-CC7603EF4A0C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 xr:uid="{EBE4ACBC-40DA-4AC7-917B-FD4844858D6E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 xr:uid="{E0C369BA-88D5-498D-A2AB-37B2C673516B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 xr:uid="{9837464C-B16F-403E-81AE-23BB0BB91CFA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 xr:uid="{9256E389-A7F8-4218-A1F1-F404828E0941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 xr:uid="{C02F50A4-EF79-44BA-B0DC-6603357BAB02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 xr:uid="{0B87AE58-7A54-4E3D-B0E8-1B17312983AA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 xr:uid="{F7D7ED5A-3429-4445-A899-02348861DDAB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E9D4745C-C1B0-4066-893B-1865AE599549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FADBA95F-DC12-4C5F-A2A1-CF694B30BF8B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FE01426D-E837-417F-9B5A-3C16A1F53917}">
      <text>
        <r>
          <rPr>
            <sz val="9"/>
            <color rgb="FF000000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E036612B-BFDA-4E4D-BB99-2F3F8AB6EDE7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<sst xmlns="http://schemas.openxmlformats.org/spreadsheetml/2006/main" count="173" uniqueCount="19">
  <si>
    <t>Weekly Time Record</t>
  </si>
  <si>
    <t>Name:</t>
  </si>
  <si>
    <t>Week ending:</t>
  </si>
  <si>
    <t>Day</t>
  </si>
  <si>
    <t>Date</t>
  </si>
  <si>
    <t>Online event</t>
  </si>
  <si>
    <t>Reporting</t>
  </si>
  <si>
    <t>Name of the activity</t>
  </si>
  <si>
    <t>Total</t>
  </si>
  <si>
    <t>Total hours</t>
  </si>
  <si>
    <t>Signature</t>
  </si>
  <si>
    <t>(Online) event</t>
  </si>
  <si>
    <t>Preparation or Travel</t>
  </si>
  <si>
    <t>Prof. Ousmane THIARE</t>
  </si>
  <si>
    <t>UGB</t>
  </si>
  <si>
    <t>KOM</t>
  </si>
  <si>
    <t>Signing  the GA</t>
  </si>
  <si>
    <t>Consortium meeting</t>
  </si>
  <si>
    <t>Meeting consortium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</si>
</sst>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-* #,##0.00_-;\-* #,##0.00_-;_-* &quot;-&quot;??_-;_-@_-"/>
    <numFmt numFmtId="165" formatCode="[&lt;=9999999]###\-####;\(###\)\ ###\-####"/>
    <numFmt numFmtId="166" formatCode="_-* #,##0.00\ _€_-;\-* #,##0.00\ _€_-;_-* &quot;-&quot;??\ _€_-;_-@_-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Aptos Narrow"/>
      <family val="2"/>
      <scheme val="minor"/>
    </font>
    <font>
      <sz val="9"/>
      <color rgb="FF000000"/>
      <name val="Tahoma"/>
      <family val="2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AF2D0"/>
        <bgColor rgb="FF000000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7F7F7F"/>
      </top>
      <bottom/>
      <diagonal/>
    </border>
    <border>
      <left style="thin">
        <color rgb="FF7F7F7F"/>
      </left>
      <right/>
      <top style="thin">
        <color auto="1"/>
      </top>
      <bottom style="thin">
        <color rgb="FF7F7F7F"/>
      </bottom>
      <diagonal/>
    </border>
    <border>
      <left/>
      <right/>
      <top style="thin">
        <color auto="1"/>
      </top>
      <bottom style="thin">
        <color rgb="FF7F7F7F"/>
      </bottom>
      <diagonal/>
    </border>
    <border>
      <left/>
      <right style="thin">
        <color rgb="FF7F7F7F"/>
      </right>
      <top style="thin">
        <color auto="1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theme="1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7" fillId="0" borderId="0" applyNumberFormat="0" applyFill="0" applyBorder="0" applyAlignment="0" applyProtection="0"/>
    <xf numFmtId="165" fontId="8" fillId="0" borderId="0" applyFont="0" applyFill="0" applyBorder="0" applyAlignment="0"/>
    <xf numFmtId="14" fontId="8" fillId="3" borderId="0" applyFont="0" applyFill="0" applyBorder="0" applyAlignment="0">
      <alignment horizontal="left" vertical="center" indent="1"/>
    </xf>
  </cellStyleXfs>
  <cellXfs count="31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1" xfId="3" applyAlignment="1">
      <alignment vertical="center"/>
    </xf>
    <xf numFmtId="0" fontId="0" fillId="0" borderId="3" xfId="5" applyFont="1" applyAlignment="1">
      <alignment horizontal="left"/>
    </xf>
    <xf numFmtId="0" fontId="0" fillId="0" borderId="0" xfId="6" applyFont="1" applyAlignment="1">
      <alignment horizontal="right" indent="1"/>
    </xf>
    <xf numFmtId="0" fontId="5" fillId="0" borderId="3" xfId="5" applyAlignment="1">
      <alignment horizontal="left"/>
    </xf>
    <xf numFmtId="14" fontId="8" fillId="0" borderId="5" xfId="10" applyFill="1" applyBorder="1" applyAlignment="1">
      <alignment horizontal="left" wrapText="1"/>
    </xf>
    <xf numFmtId="0" fontId="0" fillId="0" borderId="0" xfId="0" applyAlignment="1">
      <alignment horizontal="left" vertical="center" indent="1"/>
    </xf>
    <xf numFmtId="14" fontId="0" fillId="0" borderId="0" xfId="10" applyFont="1" applyFill="1" applyBorder="1" applyAlignment="1">
      <alignment horizontal="right" vertical="center" indent="1"/>
    </xf>
    <xf numFmtId="164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4" fillId="0" borderId="2" xfId="4" applyAlignment="1">
      <alignment horizontal="left" vertical="center" indent="1"/>
    </xf>
    <xf numFmtId="164" fontId="9" fillId="3" borderId="6" xfId="1" applyFont="1" applyFill="1" applyBorder="1" applyAlignment="1">
      <alignment horizontal="right" vertical="center" indent="1"/>
    </xf>
    <xf numFmtId="166" fontId="0" fillId="0" borderId="14" xfId="0" applyNumberFormat="1" applyBorder="1" applyAlignment="1">
      <alignment horizontal="left" vertical="center" wrapText="1" indent="1"/>
    </xf>
    <xf numFmtId="164" fontId="12" fillId="4" borderId="6" xfId="0" applyNumberFormat="1" applyFont="1" applyFill="1" applyBorder="1" applyAlignment="1">
      <alignment horizontal="right" vertical="center" indent="1"/>
    </xf>
    <xf numFmtId="14" fontId="7" fillId="0" borderId="0" xfId="8" applyNumberFormat="1" applyAlignment="1">
      <alignment vertical="center"/>
    </xf>
    <xf numFmtId="0" fontId="0" fillId="0" borderId="0" xfId="8" applyFont="1" applyAlignment="1">
      <alignment vertical="center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12" xfId="7" applyFont="1" applyBorder="1" applyAlignment="1">
      <alignment horizontal="left" wrapText="1"/>
    </xf>
    <xf numFmtId="0" fontId="0" fillId="2" borderId="13" xfId="7" applyFont="1" applyBorder="1" applyAlignment="1">
      <alignment horizontal="left" wrapText="1"/>
    </xf>
    <xf numFmtId="165" fontId="0" fillId="0" borderId="0" xfId="9" applyFont="1" applyBorder="1" applyAlignment="1">
      <alignment horizontal="left" wrapText="1"/>
    </xf>
    <xf numFmtId="14" fontId="8" fillId="0" borderId="11" xfId="10" applyFill="1" applyBorder="1" applyAlignment="1">
      <alignment horizontal="left" wrapText="1"/>
    </xf>
    <xf numFmtId="0" fontId="6" fillId="2" borderId="8" xfId="7" applyBorder="1" applyAlignment="1">
      <alignment horizontal="left" wrapText="1"/>
    </xf>
    <xf numFmtId="0" fontId="6" fillId="2" borderId="9" xfId="7" applyBorder="1" applyAlignment="1">
      <alignment horizontal="left" wrapText="1"/>
    </xf>
    <xf numFmtId="0" fontId="6" fillId="2" borderId="10" xfId="7" applyBorder="1" applyAlignment="1">
      <alignment horizontal="left" wrapText="1"/>
    </xf>
    <xf numFmtId="0" fontId="0" fillId="0" borderId="7" xfId="8" applyFont="1" applyBorder="1" applyAlignment="1">
      <alignment vertical="center"/>
    </xf>
    <xf numFmtId="0" fontId="6" fillId="2" borderId="4" xfId="7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14" fontId="7" fillId="0" borderId="0" xfId="0" applyNumberFormat="1" applyFont="1" applyAlignment="1">
      <alignment vertical="center"/>
    </xf>
  </cellXfs>
  <cellStyles count="11">
    <cellStyle name="Date" xfId="10" xr:uid="{37E88238-0403-4792-9296-31B40554CEA0}"/>
    <cellStyle name="Entrée" xfId="7" builtinId="20"/>
    <cellStyle name="Milliers" xfId="1" builtinId="3"/>
    <cellStyle name="Normal" xfId="0" builtinId="0"/>
    <cellStyle name="Phone" xfId="9" xr:uid="{6374987A-86D4-4A22-8F46-E6BEB6190E27}"/>
    <cellStyle name="Texte explicatif" xfId="8" builtinId="53"/>
    <cellStyle name="Titre" xfId="2" builtinId="15"/>
    <cellStyle name="Titre 1" xfId="3" builtinId="16"/>
    <cellStyle name="Titre 2" xfId="4" builtinId="17"/>
    <cellStyle name="Titre 3" xfId="5" builtinId="18"/>
    <cellStyle name="Titre 4" xfId="6" builtinId="19"/>
  </cellStyles>
  <dxfs count="21"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Weekly time sheet" pivot="0" count="4" xr9:uid="{8111042E-E20C-43DC-BA1D-8B40D27B96B9}">
      <tableStyleElement type="wholeTable" dxfId="20"/>
      <tableStyleElement type="headerRow" dxfId="19"/>
      <tableStyleElement type="firstColumn" dxfId="18"/>
      <tableStyleElement type="lastColumn" dxfId="17"/>
    </tableStyle>
    <tableStyle name="Weekly time sheet 2" pivot="0" count="4" xr9:uid="{4F5185B7-D81C-46CE-8883-6263D21EC5A6}">
      <tableStyleElement type="wholeTable" dxfId="16"/>
      <tableStyleElement type="headerRow" dxfId="15"/>
      <tableStyleElement type="firstColumn" dxfId="14"/>
      <tableStyleElement type="lastColumn" dxfId="1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3.png"/><Relationship Id="rId1" Type="http://schemas.openxmlformats.org/officeDocument/2006/relationships/image" Target="../media/image6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</xdr:colOff>
      <xdr:row>1</xdr:row>
      <xdr:rowOff>40006</xdr:rowOff>
    </xdr:from>
    <xdr:to>
      <xdr:col>7</xdr:col>
      <xdr:colOff>189318</xdr:colOff>
      <xdr:row>4</xdr:row>
      <xdr:rowOff>30157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BB5EF7DB-EEC4-4557-885A-E2B198F37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8675" y="344806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123825</xdr:colOff>
      <xdr:row>19</xdr:row>
      <xdr:rowOff>95250</xdr:rowOff>
    </xdr:from>
    <xdr:to>
      <xdr:col>7</xdr:col>
      <xdr:colOff>246468</xdr:colOff>
      <xdr:row>22</xdr:row>
      <xdr:rowOff>75876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2C4A912B-1A1C-4088-9825-65BB4AA82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305300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104051</xdr:colOff>
      <xdr:row>18</xdr:row>
      <xdr:rowOff>26708</xdr:rowOff>
    </xdr:from>
    <xdr:to>
      <xdr:col>1</xdr:col>
      <xdr:colOff>389343</xdr:colOff>
      <xdr:row>19</xdr:row>
      <xdr:rowOff>1867</xdr:rowOff>
    </xdr:to>
    <xdr:pic>
      <xdr:nvPicPr>
        <xdr:cNvPr id="13" name="Picture 3">
          <a:extLst>
            <a:ext uri="{FF2B5EF4-FFF2-40B4-BE49-F238E27FC236}">
              <a16:creationId xmlns:a16="http://schemas.microsoft.com/office/drawing/2014/main" id="{78927363-49CA-4DAB-8006-0B8502D1128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66051" y="4503458"/>
          <a:ext cx="285292" cy="27995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123825</xdr:colOff>
      <xdr:row>19</xdr:row>
      <xdr:rowOff>95250</xdr:rowOff>
    </xdr:from>
    <xdr:ext cx="1170393" cy="647376"/>
    <xdr:pic>
      <xdr:nvPicPr>
        <xdr:cNvPr id="14" name="Picture 2">
          <a:extLst>
            <a:ext uri="{FF2B5EF4-FFF2-40B4-BE49-F238E27FC236}">
              <a16:creationId xmlns:a16="http://schemas.microsoft.com/office/drawing/2014/main" id="{D62C908E-F8F5-4233-8480-84129EC66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305300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104051</xdr:colOff>
      <xdr:row>18</xdr:row>
      <xdr:rowOff>26708</xdr:rowOff>
    </xdr:from>
    <xdr:ext cx="285292" cy="279959"/>
    <xdr:pic>
      <xdr:nvPicPr>
        <xdr:cNvPr id="15" name="Picture 3">
          <a:extLst>
            <a:ext uri="{FF2B5EF4-FFF2-40B4-BE49-F238E27FC236}">
              <a16:creationId xmlns:a16="http://schemas.microsoft.com/office/drawing/2014/main" id="{BA5B7E15-06B9-48A3-A9D8-478BD3C9337D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24301" y="4503458"/>
          <a:ext cx="285292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66675</xdr:colOff>
      <xdr:row>1</xdr:row>
      <xdr:rowOff>40006</xdr:rowOff>
    </xdr:from>
    <xdr:ext cx="1170393" cy="647376"/>
    <xdr:pic>
      <xdr:nvPicPr>
        <xdr:cNvPr id="16" name="Picture 2">
          <a:extLst>
            <a:ext uri="{FF2B5EF4-FFF2-40B4-BE49-F238E27FC236}">
              <a16:creationId xmlns:a16="http://schemas.microsoft.com/office/drawing/2014/main" id="{BC71D544-B1AE-4290-92F5-9A7477731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275" y="344806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104050</xdr:colOff>
      <xdr:row>0</xdr:row>
      <xdr:rowOff>26708</xdr:rowOff>
    </xdr:from>
    <xdr:ext cx="285292" cy="279959"/>
    <xdr:pic>
      <xdr:nvPicPr>
        <xdr:cNvPr id="17" name="Picture 3">
          <a:extLst>
            <a:ext uri="{FF2B5EF4-FFF2-40B4-BE49-F238E27FC236}">
              <a16:creationId xmlns:a16="http://schemas.microsoft.com/office/drawing/2014/main" id="{E90B5233-4B0F-4FE6-89BD-0B7F8914C526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24300" y="26708"/>
          <a:ext cx="285292" cy="279959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42655</xdr:colOff>
      <xdr:row>0</xdr:row>
      <xdr:rowOff>43733</xdr:rowOff>
    </xdr:from>
    <xdr:to>
      <xdr:col>1</xdr:col>
      <xdr:colOff>509797</xdr:colOff>
      <xdr:row>0</xdr:row>
      <xdr:rowOff>502142</xdr:rowOff>
    </xdr:to>
    <xdr:pic>
      <xdr:nvPicPr>
        <xdr:cNvPr id="18" name="Picture 8">
          <a:extLst>
            <a:ext uri="{FF2B5EF4-FFF2-40B4-BE49-F238E27FC236}">
              <a16:creationId xmlns:a16="http://schemas.microsoft.com/office/drawing/2014/main" id="{A80F8BE4-344A-4B92-BE46-3B7680990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04655" y="43733"/>
          <a:ext cx="467142" cy="45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</xdr:colOff>
      <xdr:row>1</xdr:row>
      <xdr:rowOff>40006</xdr:rowOff>
    </xdr:from>
    <xdr:to>
      <xdr:col>7</xdr:col>
      <xdr:colOff>189318</xdr:colOff>
      <xdr:row>4</xdr:row>
      <xdr:rowOff>20632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7B22276C-593A-4792-A221-9BD9D4EEB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275" y="344806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104050</xdr:colOff>
      <xdr:row>0</xdr:row>
      <xdr:rowOff>26708</xdr:rowOff>
    </xdr:from>
    <xdr:to>
      <xdr:col>1</xdr:col>
      <xdr:colOff>389342</xdr:colOff>
      <xdr:row>0</xdr:row>
      <xdr:rowOff>306667</xdr:rowOff>
    </xdr:to>
    <xdr:pic>
      <xdr:nvPicPr>
        <xdr:cNvPr id="13" name="Picture 3">
          <a:extLst>
            <a:ext uri="{FF2B5EF4-FFF2-40B4-BE49-F238E27FC236}">
              <a16:creationId xmlns:a16="http://schemas.microsoft.com/office/drawing/2014/main" id="{F33B924A-4256-404E-B219-6393943DABB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66050" y="26708"/>
          <a:ext cx="285292" cy="2799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123825</xdr:colOff>
      <xdr:row>19</xdr:row>
      <xdr:rowOff>95250</xdr:rowOff>
    </xdr:from>
    <xdr:to>
      <xdr:col>7</xdr:col>
      <xdr:colOff>246468</xdr:colOff>
      <xdr:row>22</xdr:row>
      <xdr:rowOff>171126</xdr:rowOff>
    </xdr:to>
    <xdr:pic>
      <xdr:nvPicPr>
        <xdr:cNvPr id="14" name="Picture 2">
          <a:extLst>
            <a:ext uri="{FF2B5EF4-FFF2-40B4-BE49-F238E27FC236}">
              <a16:creationId xmlns:a16="http://schemas.microsoft.com/office/drawing/2014/main" id="{183DC772-909C-4C2A-B1A6-21543C273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867275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83719</xdr:colOff>
      <xdr:row>17</xdr:row>
      <xdr:rowOff>112065</xdr:rowOff>
    </xdr:from>
    <xdr:to>
      <xdr:col>1</xdr:col>
      <xdr:colOff>466825</xdr:colOff>
      <xdr:row>18</xdr:row>
      <xdr:rowOff>297509</xdr:rowOff>
    </xdr:to>
    <xdr:pic>
      <xdr:nvPicPr>
        <xdr:cNvPr id="15" name="Picture 3">
          <a:extLst>
            <a:ext uri="{FF2B5EF4-FFF2-40B4-BE49-F238E27FC236}">
              <a16:creationId xmlns:a16="http://schemas.microsoft.com/office/drawing/2014/main" id="{3991884A-4882-4E76-82A5-1ABB1A4764D5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45719" y="4398315"/>
          <a:ext cx="383106" cy="37594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123825</xdr:colOff>
      <xdr:row>19</xdr:row>
      <xdr:rowOff>95250</xdr:rowOff>
    </xdr:from>
    <xdr:ext cx="1170393" cy="647376"/>
    <xdr:pic>
      <xdr:nvPicPr>
        <xdr:cNvPr id="16" name="Picture 2">
          <a:extLst>
            <a:ext uri="{FF2B5EF4-FFF2-40B4-BE49-F238E27FC236}">
              <a16:creationId xmlns:a16="http://schemas.microsoft.com/office/drawing/2014/main" id="{A4BEA4EA-8D18-4DDC-9F9C-2BCDA107D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867275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104051</xdr:colOff>
      <xdr:row>18</xdr:row>
      <xdr:rowOff>26708</xdr:rowOff>
    </xdr:from>
    <xdr:ext cx="285292" cy="279959"/>
    <xdr:pic>
      <xdr:nvPicPr>
        <xdr:cNvPr id="17" name="Picture 3">
          <a:extLst>
            <a:ext uri="{FF2B5EF4-FFF2-40B4-BE49-F238E27FC236}">
              <a16:creationId xmlns:a16="http://schemas.microsoft.com/office/drawing/2014/main" id="{F1AF8E11-7B13-4B3F-9139-F5D9A08A031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24301" y="4503458"/>
          <a:ext cx="285292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66675</xdr:colOff>
      <xdr:row>1</xdr:row>
      <xdr:rowOff>40006</xdr:rowOff>
    </xdr:from>
    <xdr:ext cx="1170393" cy="647376"/>
    <xdr:pic>
      <xdr:nvPicPr>
        <xdr:cNvPr id="18" name="Picture 2">
          <a:extLst>
            <a:ext uri="{FF2B5EF4-FFF2-40B4-BE49-F238E27FC236}">
              <a16:creationId xmlns:a16="http://schemas.microsoft.com/office/drawing/2014/main" id="{27ACF024-0EFC-4327-9728-A5817AADC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6900" y="344806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104050</xdr:colOff>
      <xdr:row>0</xdr:row>
      <xdr:rowOff>26708</xdr:rowOff>
    </xdr:from>
    <xdr:ext cx="285292" cy="279959"/>
    <xdr:pic>
      <xdr:nvPicPr>
        <xdr:cNvPr id="19" name="Picture 3">
          <a:extLst>
            <a:ext uri="{FF2B5EF4-FFF2-40B4-BE49-F238E27FC236}">
              <a16:creationId xmlns:a16="http://schemas.microsoft.com/office/drawing/2014/main" id="{F9BEA2F9-2CD8-4C17-AA8E-D6B58252F08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24300" y="26708"/>
          <a:ext cx="285292" cy="27995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97156</xdr:rowOff>
    </xdr:from>
    <xdr:to>
      <xdr:col>7</xdr:col>
      <xdr:colOff>742950</xdr:colOff>
      <xdr:row>3</xdr:row>
      <xdr:rowOff>182139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8E1315A-2C7D-4333-9CF3-65D5E571D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554356"/>
          <a:ext cx="1333500" cy="542183"/>
        </a:xfrm>
        <a:prstGeom prst="rect">
          <a:avLst/>
        </a:prstGeom>
      </xdr:spPr>
    </xdr:pic>
    <xdr:clientData/>
  </xdr:twoCellAnchor>
  <xdr:twoCellAnchor editAs="oneCell">
    <xdr:from>
      <xdr:col>1</xdr:col>
      <xdr:colOff>124053</xdr:colOff>
      <xdr:row>0</xdr:row>
      <xdr:rowOff>83858</xdr:rowOff>
    </xdr:from>
    <xdr:to>
      <xdr:col>1</xdr:col>
      <xdr:colOff>409345</xdr:colOff>
      <xdr:row>0</xdr:row>
      <xdr:rowOff>363817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16DB6544-0E20-4E44-9455-AEF75ABA4F0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86053" y="83858"/>
          <a:ext cx="285292" cy="2799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495300</xdr:colOff>
      <xdr:row>19</xdr:row>
      <xdr:rowOff>76200</xdr:rowOff>
    </xdr:from>
    <xdr:to>
      <xdr:col>7</xdr:col>
      <xdr:colOff>656043</xdr:colOff>
      <xdr:row>21</xdr:row>
      <xdr:rowOff>113226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3D144EE3-3A28-4C1A-900E-063159CB2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6050" y="4991100"/>
          <a:ext cx="1208493" cy="503751"/>
        </a:xfrm>
        <a:prstGeom prst="rect">
          <a:avLst/>
        </a:prstGeom>
      </xdr:spPr>
    </xdr:pic>
    <xdr:clientData/>
  </xdr:twoCellAnchor>
  <xdr:twoCellAnchor editAs="oneCell">
    <xdr:from>
      <xdr:col>1</xdr:col>
      <xdr:colOff>96166</xdr:colOff>
      <xdr:row>18</xdr:row>
      <xdr:rowOff>27471</xdr:rowOff>
    </xdr:from>
    <xdr:to>
      <xdr:col>1</xdr:col>
      <xdr:colOff>389609</xdr:colOff>
      <xdr:row>19</xdr:row>
      <xdr:rowOff>10628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21B3B0B6-23FD-4C41-A1E3-91686FB58843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58166" y="4637571"/>
          <a:ext cx="293443" cy="287957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485775</xdr:colOff>
      <xdr:row>19</xdr:row>
      <xdr:rowOff>104775</xdr:rowOff>
    </xdr:from>
    <xdr:ext cx="1265643" cy="502663"/>
    <xdr:pic>
      <xdr:nvPicPr>
        <xdr:cNvPr id="6" name="Picture 2">
          <a:extLst>
            <a:ext uri="{FF2B5EF4-FFF2-40B4-BE49-F238E27FC236}">
              <a16:creationId xmlns:a16="http://schemas.microsoft.com/office/drawing/2014/main" id="{E1A073C3-F9FE-4C43-8B52-996CA9C5C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44775" y="5019675"/>
          <a:ext cx="1265643" cy="502663"/>
        </a:xfrm>
        <a:prstGeom prst="rect">
          <a:avLst/>
        </a:prstGeom>
      </xdr:spPr>
    </xdr:pic>
    <xdr:clientData/>
  </xdr:oneCellAnchor>
  <xdr:oneCellAnchor>
    <xdr:from>
      <xdr:col>10</xdr:col>
      <xdr:colOff>104051</xdr:colOff>
      <xdr:row>18</xdr:row>
      <xdr:rowOff>26708</xdr:rowOff>
    </xdr:from>
    <xdr:ext cx="285292" cy="279959"/>
    <xdr:pic>
      <xdr:nvPicPr>
        <xdr:cNvPr id="7" name="Picture 3">
          <a:extLst>
            <a:ext uri="{FF2B5EF4-FFF2-40B4-BE49-F238E27FC236}">
              <a16:creationId xmlns:a16="http://schemas.microsoft.com/office/drawing/2014/main" id="{C4C000A0-C94F-4526-808C-E882C0AA7C1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24301" y="4636808"/>
          <a:ext cx="285292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447675</xdr:colOff>
      <xdr:row>1</xdr:row>
      <xdr:rowOff>49531</xdr:rowOff>
    </xdr:from>
    <xdr:ext cx="1398994" cy="521969"/>
    <xdr:pic>
      <xdr:nvPicPr>
        <xdr:cNvPr id="8" name="Picture 2">
          <a:extLst>
            <a:ext uri="{FF2B5EF4-FFF2-40B4-BE49-F238E27FC236}">
              <a16:creationId xmlns:a16="http://schemas.microsoft.com/office/drawing/2014/main" id="{0B3C5319-4A27-46F9-A079-49E6F3D94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06675" y="506731"/>
          <a:ext cx="1398994" cy="521969"/>
        </a:xfrm>
        <a:prstGeom prst="rect">
          <a:avLst/>
        </a:prstGeom>
      </xdr:spPr>
    </xdr:pic>
    <xdr:clientData/>
  </xdr:oneCellAnchor>
  <xdr:oneCellAnchor>
    <xdr:from>
      <xdr:col>10</xdr:col>
      <xdr:colOff>104050</xdr:colOff>
      <xdr:row>0</xdr:row>
      <xdr:rowOff>26708</xdr:rowOff>
    </xdr:from>
    <xdr:ext cx="285292" cy="279959"/>
    <xdr:pic>
      <xdr:nvPicPr>
        <xdr:cNvPr id="9" name="Picture 3">
          <a:extLst>
            <a:ext uri="{FF2B5EF4-FFF2-40B4-BE49-F238E27FC236}">
              <a16:creationId xmlns:a16="http://schemas.microsoft.com/office/drawing/2014/main" id="{CA72DAB6-2E59-4559-ADFD-F63FC78B26F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24300" y="26708"/>
          <a:ext cx="285292" cy="27995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97156</xdr:rowOff>
    </xdr:from>
    <xdr:to>
      <xdr:col>7</xdr:col>
      <xdr:colOff>742950</xdr:colOff>
      <xdr:row>4</xdr:row>
      <xdr:rowOff>67839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554356"/>
          <a:ext cx="1333500" cy="542183"/>
        </a:xfrm>
        <a:prstGeom prst="rect">
          <a:avLst/>
        </a:prstGeom>
      </xdr:spPr>
    </xdr:pic>
    <xdr:clientData/>
  </xdr:twoCellAnchor>
  <xdr:twoCellAnchor editAs="oneCell">
    <xdr:from>
      <xdr:col>1</xdr:col>
      <xdr:colOff>111095</xdr:colOff>
      <xdr:row>0</xdr:row>
      <xdr:rowOff>80044</xdr:rowOff>
    </xdr:from>
    <xdr:to>
      <xdr:col>1</xdr:col>
      <xdr:colOff>355631</xdr:colOff>
      <xdr:row>1</xdr:row>
      <xdr:rowOff>5683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73095" y="80044"/>
          <a:ext cx="244536" cy="23996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67E4FAF-8AEF-4F6D-BDD7-DF97B468F231}" name="TimeSheet247" displayName="TimeSheet247" ref="B24:H31" totalsRowShown="0">
  <autoFilter ref="B24:H31" xr:uid="{E67E4FAF-8AEF-4F6D-BDD7-DF97B468F231}"/>
  <tableColumns count="7">
    <tableColumn id="1" xr3:uid="{6DD4B864-6989-46B5-9B06-C0E1088C7CD1}" name="Day">
      <calculatedColumnFormula>IFERROR(TEXT(TimeSheet247[[#This Row],[Date]],"aaaa"), "")</calculatedColumnFormula>
    </tableColumn>
    <tableColumn id="2" xr3:uid="{A0E9BB61-93E2-4F56-B480-A5943043F52D}" name="Date"/>
    <tableColumn id="3" xr3:uid="{6FD35F3D-AAA1-4103-AF5C-C3732F5BFDF9}" name="Preparation or Travel"/>
    <tableColumn id="4" xr3:uid="{98785992-2301-473B-A449-0C07F9100D84}" name="Online event"/>
    <tableColumn id="5" xr3:uid="{21FFBD5A-5B2C-46F8-952D-575A6ACFBE5E}" name="Reporting"/>
    <tableColumn id="6" xr3:uid="{25C667CA-CC7B-4BD5-9629-48DD9911EFE8}" name="Name of the activity" dataDxfId="12"/>
    <tableColumn id="7" xr3:uid="{8D5D4FEB-E4B3-4134-A205-EBC31FE32021}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D4D396C4-3A41-44C8-B5CD-88F2F9FA0923}" name="TimeSheet2471519" displayName="TimeSheet2471519" ref="B24:H31" totalsRowShown="0">
  <autoFilter ref="B24:H31" xr:uid="{D4D396C4-3A41-44C8-B5CD-88F2F9FA0923}"/>
  <tableColumns count="7">
    <tableColumn id="1" xr3:uid="{9F28EDE7-77A6-4FE3-A9DB-41E6809899A0}" name="Day">
      <calculatedColumnFormula>IFERROR(TEXT(TimeSheet2471519[[#This Row],[Date]],"aaaa"), "")</calculatedColumnFormula>
    </tableColumn>
    <tableColumn id="2" xr3:uid="{27A94544-20D0-4CF7-9B4D-AA9A7CBCA81D}" name="Date"/>
    <tableColumn id="3" xr3:uid="{59C19F5A-08D8-4514-8934-EAFDA99B8D76}" name="Preparation or Travel"/>
    <tableColumn id="4" xr3:uid="{AF0BAE0B-B867-41B0-B5CD-FBA803DD2453}" name="Online event"/>
    <tableColumn id="5" xr3:uid="{7CE18AC7-469D-4732-AD2D-2F88D111F4DC}" name="Reporting"/>
    <tableColumn id="6" xr3:uid="{4F503DBF-6B4D-4FEA-B4F4-E49A41629107}" name="Name of the activity" dataDxfId="3"/>
    <tableColumn id="7" xr3:uid="{A919BEED-1E99-444C-993D-90BE91C8F85E}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FAFD999B-6473-47E9-888F-EC0FFBBF7AB6}" name="TimeSheet281620" displayName="TimeSheet281620" ref="K6:Q13" totalsRowShown="0">
  <autoFilter ref="K6:Q13" xr:uid="{FAFD999B-6473-47E9-888F-EC0FFBBF7AB6}"/>
  <tableColumns count="7">
    <tableColumn id="1" xr3:uid="{1B6016CB-2027-4350-AEE6-03EB074B9F04}" name="Day">
      <calculatedColumnFormula>IFERROR(TEXT(TimeSheet281620[[#This Row],[Date]],"aaaa"), "")</calculatedColumnFormula>
    </tableColumn>
    <tableColumn id="2" xr3:uid="{6880092E-CBE2-4DBC-A765-0DC081D05192}" name="Date"/>
    <tableColumn id="3" xr3:uid="{E7EB407E-328F-451A-910B-049332DF60B0}" name="Preparation or Travel"/>
    <tableColumn id="4" xr3:uid="{8913C915-7DBC-40FA-8B2E-5EEB635C558B}" name="(Online) event"/>
    <tableColumn id="5" xr3:uid="{4C63B663-DF9A-454F-861F-8D9C813E9102}" name="Reporting"/>
    <tableColumn id="6" xr3:uid="{D1471526-927F-49AE-ADED-F883317437DA}" name="Name of the activity" dataDxfId="2"/>
    <tableColumn id="7" xr3:uid="{5BE676D9-6FAB-47CE-8694-98C070C2F986}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5FB4ECCD-C366-45E8-A75A-C6A047625EAB}" name="TimeSheet24791721" displayName="TimeSheet24791721" ref="K24:Q31" totalsRowShown="0">
  <autoFilter ref="K24:Q31" xr:uid="{5FB4ECCD-C366-45E8-A75A-C6A047625EAB}"/>
  <tableColumns count="7">
    <tableColumn id="1" xr3:uid="{490BD9D5-16BF-431D-B58D-EBDD52D3899A}" name="Day">
      <calculatedColumnFormula>IFERROR(TEXT(TimeSheet24791721[[#This Row],[Date]],"aaaa"), "")</calculatedColumnFormula>
    </tableColumn>
    <tableColumn id="2" xr3:uid="{3CEFE2FA-FA2F-43AC-BC56-7724AC79F1F5}" name="Date"/>
    <tableColumn id="3" xr3:uid="{433CA066-378D-45C5-8D74-AFB45608D32F}" name="Preparation or Travel"/>
    <tableColumn id="4" xr3:uid="{2A018FD7-9E4C-4092-9D4B-888718B07695}" name="Online event"/>
    <tableColumn id="5" xr3:uid="{B0E6593C-EEB9-408C-A044-23C6719CD0C1}" name="Reporting"/>
    <tableColumn id="6" xr3:uid="{2563CF5F-B313-4BE3-BC2D-4D0E8D6F6584}" name="Name of the activity" dataDxfId="1"/>
    <tableColumn id="7" xr3:uid="{612958BC-B0F1-4E8D-B44D-992F41C0F3E9}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F5DACFA6-844F-4971-B83F-994713318405}" name="TimeSheet2141822" displayName="TimeSheet2141822" ref="B6:H13" totalsRowShown="0">
  <autoFilter ref="B6:H13" xr:uid="{F5DACFA6-844F-4971-B83F-994713318405}"/>
  <tableColumns count="7">
    <tableColumn id="1" xr3:uid="{14D769F2-F5E1-4E38-B437-E87E85E0DB84}" name="Day">
      <calculatedColumnFormula>IFERROR(TEXT(TimeSheet2141822[[#This Row],[Date]],"aaaa"), "")</calculatedColumnFormula>
    </tableColumn>
    <tableColumn id="2" xr3:uid="{6311D0E4-68D9-4106-977E-B093029CF76E}" name="Date"/>
    <tableColumn id="3" xr3:uid="{5EFE515F-6534-4AED-B8FA-EDB1ACE23B78}" name="Preparation or Travel"/>
    <tableColumn id="4" xr3:uid="{1D5D7AE3-AC8C-4085-9A80-9B10C2680736}" name="(Online) event"/>
    <tableColumn id="5" xr3:uid="{24A8B0AE-BB96-4D73-A3B6-08EE3DCCB4E9}" name="Reporting"/>
    <tableColumn id="6" xr3:uid="{44779392-E03F-4273-96D1-B8632CD61229}" name="Name of the activity" dataDxfId="0"/>
    <tableColumn id="7" xr3:uid="{801F38B0-9A74-464C-829C-E9912C5FFC73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F432814-D9A7-42A5-BB31-18F34751052E}" name="TimeSheet28" displayName="TimeSheet28" ref="K6:Q13" totalsRowShown="0">
  <autoFilter ref="K6:Q13" xr:uid="{EF432814-D9A7-42A5-BB31-18F34751052E}"/>
  <tableColumns count="7">
    <tableColumn id="1" xr3:uid="{BE415092-38A1-4DDF-89E3-845D8AC46CBD}" name="Day">
      <calculatedColumnFormula>IFERROR(TEXT(TimeSheet28[[#This Row],[Date]],"aaaa"), "")</calculatedColumnFormula>
    </tableColumn>
    <tableColumn id="2" xr3:uid="{AA64007F-901E-4405-B5D7-6863706DFF61}" name="Date"/>
    <tableColumn id="3" xr3:uid="{4A6E1FA2-DF39-4E02-81FD-C141D3703DE3}" name="Preparation or Travel"/>
    <tableColumn id="4" xr3:uid="{2285171A-1D3E-4808-A53F-03D9B5E00A44}" name="(Online) event"/>
    <tableColumn id="5" xr3:uid="{B7390F43-8C8C-4EAD-8A19-6D719B780F2C}" name="Reporting"/>
    <tableColumn id="6" xr3:uid="{6D866D93-6C91-4F46-A8D3-551EFA41C8EF}" name="Name of the activity" dataDxfId="11"/>
    <tableColumn id="7" xr3:uid="{FD9DEAF0-E142-458A-82D7-6D9B24CE9289}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FC9D75A-AD48-4002-B5F2-8DFDF748976D}" name="TimeSheet2479" displayName="TimeSheet2479" ref="K24:Q31" totalsRowShown="0">
  <autoFilter ref="K24:Q31" xr:uid="{0FC9D75A-AD48-4002-B5F2-8DFDF748976D}"/>
  <tableColumns count="7">
    <tableColumn id="1" xr3:uid="{A5F3ECC4-FD6D-40E0-B75E-17A1477D98BC}" name="Day">
      <calculatedColumnFormula>IFERROR(TEXT(TimeSheet2479[[#This Row],[Date]],"aaaa"), "")</calculatedColumnFormula>
    </tableColumn>
    <tableColumn id="2" xr3:uid="{B0521E13-3DAD-424A-8CCF-1BF84A178E3A}" name="Date"/>
    <tableColumn id="3" xr3:uid="{FC573439-08E5-423E-8173-285F38CB25DD}" name="Preparation or Travel"/>
    <tableColumn id="4" xr3:uid="{89DA8928-10CC-4469-87B5-D6DD93C59AA5}" name="Online event"/>
    <tableColumn id="5" xr3:uid="{06E5E433-CD11-4938-B8E9-D721CF14202F}" name="Reporting"/>
    <tableColumn id="6" xr3:uid="{67485960-6622-4754-952F-53FD597EFAE1}" name="Name of the activity" dataDxfId="10"/>
    <tableColumn id="7" xr3:uid="{03F41475-BC15-49CD-A652-D2323C51D0D8}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17E9C2B-C669-46EF-868E-48EEC7AB7F18}" name="TimeSheet2" displayName="TimeSheet2" ref="B6:H13" totalsRowShown="0">
  <autoFilter ref="B6:H13" xr:uid="{C17E9C2B-C669-46EF-868E-48EEC7AB7F18}"/>
  <tableColumns count="7">
    <tableColumn id="1" xr3:uid="{8C3A2754-EF57-49A5-9A83-DA3E8EFE37BA}" name="Day">
      <calculatedColumnFormula>IFERROR(TEXT(TimeSheet2[[#This Row],[Date]],"aaaa"), "")</calculatedColumnFormula>
    </tableColumn>
    <tableColumn id="2" xr3:uid="{180FE13D-9E57-4B06-88FC-647797A968B7}" name="Date"/>
    <tableColumn id="3" xr3:uid="{05F35593-8B80-4C9E-A571-559CEB545FB1}" name="Preparation or Travel"/>
    <tableColumn id="4" xr3:uid="{80E74599-C6B6-4AEE-A93E-75EB99E21004}" name="(Online) event"/>
    <tableColumn id="5" xr3:uid="{8E108FBF-6587-4DC5-B7B7-20AA68022F0F}" name="Reporting"/>
    <tableColumn id="6" xr3:uid="{8FC6F8BC-FFC9-45AD-8F81-36E66C0AB4CE}" name="Name of the activity" dataDxfId="9"/>
    <tableColumn id="7" xr3:uid="{08F3CAAA-DFE2-4B10-86B3-2225476427B9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D04ABDE4-362D-4978-BD4B-91509C7BCF24}" name="TimeSheet214" displayName="TimeSheet214" ref="B6:H13" totalsRowShown="0">
  <autoFilter ref="B6:H13" xr:uid="{D04ABDE4-362D-4978-BD4B-91509C7BCF24}"/>
  <tableColumns count="7">
    <tableColumn id="1" xr3:uid="{66F15699-6498-4294-9C86-F685F32A917A}" name="Day">
      <calculatedColumnFormula>IFERROR(TEXT(TimeSheet214[[#This Row],[Date]],"aaaa"), "")</calculatedColumnFormula>
    </tableColumn>
    <tableColumn id="2" xr3:uid="{7FC92EA0-6FB2-41B4-86EF-5B91FE1237D9}" name="Date"/>
    <tableColumn id="3" xr3:uid="{7A0EC2DA-692F-4F65-B933-745384BBAB83}" name="Preparation or Travel"/>
    <tableColumn id="4" xr3:uid="{83D2065F-C41D-4E92-AA76-74E4F1D20EA3}" name="(Online) event"/>
    <tableColumn id="5" xr3:uid="{C3CB04D3-A3BB-4363-94AE-756D31576F14}" name="Reporting"/>
    <tableColumn id="6" xr3:uid="{51C9C165-B2A2-4984-AD0B-2701C25725A7}" name="Name of the activity" dataDxfId="8"/>
    <tableColumn id="7" xr3:uid="{3C0BDE91-F295-457B-8A3F-534F87662163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28115C62-97BF-45CD-A2D8-326D16FBAB2E}" name="TimeSheet24715" displayName="TimeSheet24715" ref="B24:H31" totalsRowShown="0">
  <autoFilter ref="B24:H31" xr:uid="{28115C62-97BF-45CD-A2D8-326D16FBAB2E}"/>
  <tableColumns count="7">
    <tableColumn id="1" xr3:uid="{3860A1A3-A36C-4A01-8359-15727A014AF4}" name="Day">
      <calculatedColumnFormula>IFERROR(TEXT(TimeSheet24715[[#This Row],[Date]],"aaaa"), "")</calculatedColumnFormula>
    </tableColumn>
    <tableColumn id="2" xr3:uid="{7CADB43F-B4B8-4AFC-992A-1D6954C4973C}" name="Date"/>
    <tableColumn id="3" xr3:uid="{2DF63E16-C92E-405D-A3D0-E263006AB9FB}" name="Preparation or Travel"/>
    <tableColumn id="4" xr3:uid="{D87CE133-DDAE-4229-9D87-12A98CF84BA6}" name="Online event"/>
    <tableColumn id="5" xr3:uid="{04AC9A81-28F8-41FB-9908-80A2F81D51C2}" name="Reporting"/>
    <tableColumn id="6" xr3:uid="{8FB65D36-C257-4D2B-AD49-F973BFC1B692}" name="Name of the activity" dataDxfId="7"/>
    <tableColumn id="7" xr3:uid="{9BB0CAC3-A9B4-4D58-BAC5-000609F65A0F}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151EA0ED-407B-4AF1-A157-152CF06AB08E}" name="TimeSheet2816" displayName="TimeSheet2816" ref="K6:Q13" totalsRowShown="0">
  <autoFilter ref="K6:Q13" xr:uid="{151EA0ED-407B-4AF1-A157-152CF06AB08E}"/>
  <tableColumns count="7">
    <tableColumn id="1" xr3:uid="{54C31E7D-2F16-489C-9E8B-E6D3F389235C}" name="Day">
      <calculatedColumnFormula>IFERROR(TEXT(TimeSheet2816[[#This Row],[Date]],"aaaa"), "")</calculatedColumnFormula>
    </tableColumn>
    <tableColumn id="2" xr3:uid="{D897921F-0352-4F9E-A839-C27528A61060}" name="Date"/>
    <tableColumn id="3" xr3:uid="{C84D0F23-8FCC-4FDF-9004-CAD9A36465D8}" name="Preparation or Travel"/>
    <tableColumn id="4" xr3:uid="{B37D992A-FCBD-48D7-8D4C-64F1476DD2A7}" name="(Online) event"/>
    <tableColumn id="5" xr3:uid="{AFAD554D-0200-4E79-B779-680BFCF3566C}" name="Reporting"/>
    <tableColumn id="6" xr3:uid="{E1DEEE46-35A1-44E1-9CD7-AC246F88363F}" name="Name of the activity" dataDxfId="6"/>
    <tableColumn id="7" xr3:uid="{74037824-EFB9-4B01-AA68-02968D8BB08A}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A4ACD935-C682-4E9B-906C-E66A41571E4E}" name="TimeSheet247917" displayName="TimeSheet247917" ref="K24:Q31" totalsRowShown="0">
  <autoFilter ref="K24:Q31" xr:uid="{A4ACD935-C682-4E9B-906C-E66A41571E4E}"/>
  <tableColumns count="7">
    <tableColumn id="1" xr3:uid="{65F7C5D1-E3F9-4DA0-8D50-0C3619EA84B0}" name="Day">
      <calculatedColumnFormula>IFERROR(TEXT(TimeSheet247917[[#This Row],[Date]],"aaaa"), "")</calculatedColumnFormula>
    </tableColumn>
    <tableColumn id="2" xr3:uid="{30FD7008-FD26-4198-9247-43847AAC9E9A}" name="Date"/>
    <tableColumn id="3" xr3:uid="{75406B31-20E5-4915-90F9-20C7A97AE007}" name="Preparation or Travel"/>
    <tableColumn id="4" xr3:uid="{77D3AE5E-F22C-4F4D-8BF1-E8952B7548BF}" name="Online event"/>
    <tableColumn id="5" xr3:uid="{97771452-58B7-4AE8-9CFF-A71ADD7CA139}" name="Reporting"/>
    <tableColumn id="6" xr3:uid="{69867682-6E97-4669-B3CA-CAC50194D903}" name="Name of the activity" dataDxfId="5"/>
    <tableColumn id="7" xr3:uid="{65740F5D-12FC-42D3-8250-51FB0E3C9B7E}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42AD940B-EA66-4417-9C0C-3DB40B8DD469}" name="TimeSheet21418" displayName="TimeSheet21418" ref="B6:H13" totalsRowShown="0">
  <autoFilter ref="B6:H13" xr:uid="{42AD940B-EA66-4417-9C0C-3DB40B8DD469}"/>
  <tableColumns count="7">
    <tableColumn id="1" xr3:uid="{85890998-BDBF-4F80-B6A4-3A9704839F32}" name="Day">
      <calculatedColumnFormula>IFERROR(TEXT(TimeSheet21418[[#This Row],[Date]],"aaaa"), "")</calculatedColumnFormula>
    </tableColumn>
    <tableColumn id="2" xr3:uid="{80CE0908-DA6C-4FCA-89B8-AE0E0BBF4219}" name="Date"/>
    <tableColumn id="3" xr3:uid="{4C063B73-3ED6-4B01-A45E-385AD026EF30}" name="Preparation or Travel"/>
    <tableColumn id="4" xr3:uid="{36547F9F-2656-4D30-B960-9422CB7BDBCC}" name="(Online) event"/>
    <tableColumn id="5" xr3:uid="{6E3121FB-FC4F-48A5-8951-23B0391D9195}" name="Reporting"/>
    <tableColumn id="6" xr3:uid="{8334D02A-131A-4A4B-B01C-C242EF7F6C83}" name="Name of the activity" dataDxfId="4"/>
    <tableColumn id="7" xr3:uid="{8DF08088-3E84-4EB9-AD0C-C323CA87D293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7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7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7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6" Type="http://schemas.openxmlformats.org/officeDocument/2006/relationships/table" Target="../tables/table12.xml"/><Relationship Id="rId5" Type="http://schemas.openxmlformats.org/officeDocument/2006/relationships/table" Target="../tables/table11.xml"/><Relationship Id="rId4" Type="http://schemas.openxmlformats.org/officeDocument/2006/relationships/table" Target="../tables/table10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5745D-3B09-451A-974C-74A533B19A35}">
  <dimension ref="A1:Q35"/>
  <sheetViews>
    <sheetView topLeftCell="I8" workbookViewId="0">
      <selection activeCell="Q41" sqref="Q41"/>
    </sheetView>
  </sheetViews>
  <sheetFormatPr baseColWidth="10" defaultRowHeight="15" x14ac:dyDescent="0.2"/>
  <cols>
    <col min="2" max="8" width="15.6640625" customWidth="1"/>
    <col min="11" max="17" width="15.6640625" customWidth="1"/>
  </cols>
  <sheetData>
    <row r="1" spans="1:17" ht="40.5" customHeight="1" thickBot="1" x14ac:dyDescent="0.35">
      <c r="A1" s="1"/>
      <c r="B1" s="18" t="s">
        <v>0</v>
      </c>
      <c r="C1" s="18"/>
      <c r="D1" s="18"/>
      <c r="E1" s="18"/>
      <c r="F1" s="18"/>
      <c r="G1" s="18"/>
      <c r="H1" s="18"/>
      <c r="J1" s="1"/>
      <c r="K1" s="18" t="s">
        <v>0</v>
      </c>
      <c r="L1" s="18"/>
      <c r="M1" s="18"/>
      <c r="N1" s="18"/>
      <c r="O1" s="18"/>
      <c r="P1" s="18"/>
      <c r="Q1" s="18"/>
    </row>
    <row r="2" spans="1:17" ht="21" thickBot="1" x14ac:dyDescent="0.25">
      <c r="A2" s="13">
        <f>H14+H32+Q14+Q32</f>
        <v>3</v>
      </c>
      <c r="B2" s="2" t="s">
        <v>14</v>
      </c>
      <c r="C2" s="1"/>
      <c r="D2" s="1"/>
      <c r="E2" s="1"/>
      <c r="F2" s="1"/>
      <c r="G2" s="1"/>
      <c r="H2" s="1"/>
      <c r="J2" s="1"/>
      <c r="K2" s="2" t="str">
        <f>B2</f>
        <v>UGB</v>
      </c>
      <c r="L2" s="1"/>
      <c r="M2" s="1"/>
      <c r="N2" s="1"/>
      <c r="O2" s="1"/>
      <c r="P2" s="1"/>
      <c r="Q2" s="1"/>
    </row>
    <row r="3" spans="1:17" ht="15.75" customHeight="1" thickBot="1" x14ac:dyDescent="0.25">
      <c r="A3" s="1"/>
      <c r="B3" s="3" t="s">
        <v>1</v>
      </c>
      <c r="C3" s="19" t="s">
        <v>13</v>
      </c>
      <c r="D3" s="20"/>
      <c r="E3" s="1"/>
      <c r="F3" s="4"/>
      <c r="G3" s="21"/>
      <c r="H3" s="21"/>
      <c r="J3" s="1"/>
      <c r="K3" s="3" t="s">
        <v>1</v>
      </c>
      <c r="L3" s="28" t="str">
        <f>C3</f>
        <v>Prof. Ousmane THIARE</v>
      </c>
      <c r="M3" s="28"/>
      <c r="N3" s="1"/>
      <c r="O3" s="4"/>
      <c r="P3" s="21"/>
      <c r="Q3" s="21"/>
    </row>
    <row r="4" spans="1:17" ht="16" thickBot="1" x14ac:dyDescent="0.25">
      <c r="A4" s="1"/>
      <c r="B4" s="5" t="s">
        <v>2</v>
      </c>
      <c r="C4" s="22">
        <v>45695</v>
      </c>
      <c r="D4" s="22"/>
      <c r="E4" s="1"/>
      <c r="F4" s="1"/>
      <c r="G4" s="1"/>
      <c r="H4" s="1"/>
      <c r="J4" s="1"/>
      <c r="K4" s="5" t="s">
        <v>2</v>
      </c>
      <c r="L4" s="29">
        <v>45709</v>
      </c>
      <c r="M4" s="29"/>
      <c r="N4" s="1"/>
      <c r="O4" s="1"/>
      <c r="P4" s="1"/>
      <c r="Q4" s="1"/>
    </row>
    <row r="5" spans="1:17" x14ac:dyDescent="0.2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32" x14ac:dyDescent="0.2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" customHeight="1" x14ac:dyDescent="0.2">
      <c r="A7" s="1"/>
      <c r="B7" s="1" t="str">
        <f>IFERROR(TEXT(TimeSheet2[[#This Row],[Date]],"aaaa"), "")</f>
        <v>Samstag</v>
      </c>
      <c r="C7" s="8">
        <f>IFERROR(IF($C$4=0,"",$C$4-6), "")</f>
        <v>45689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IFERROR(TEXT(TimeSheet28[[#This Row],[Date]],"aaaa"), "")</f>
        <v>Samstag</v>
      </c>
      <c r="L7" s="8">
        <f t="shared" ref="L7:L12" si="0">L8-1</f>
        <v>45703</v>
      </c>
      <c r="M7" s="9"/>
      <c r="N7" s="9"/>
      <c r="O7" s="9"/>
      <c r="P7" s="10"/>
      <c r="Q7" s="9">
        <f>IFERROR(SUM(M7:P7), "")</f>
        <v>0</v>
      </c>
    </row>
    <row r="8" spans="1:17" ht="20" customHeight="1" x14ac:dyDescent="0.2">
      <c r="A8" s="1"/>
      <c r="B8" s="1" t="str">
        <f>IFERROR(TEXT(TimeSheet2[[#This Row],[Date]],"aaaa"), "")</f>
        <v>Sonntag</v>
      </c>
      <c r="C8" s="8">
        <f>IFERROR(IF($C$4=0,"",$C$4-5), "")</f>
        <v>45690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IFERROR(TEXT(TimeSheet28[[#This Row],[Date]],"aaaa"), "")</f>
        <v>Sonntag</v>
      </c>
      <c r="L8" s="8">
        <f t="shared" si="0"/>
        <v>45704</v>
      </c>
      <c r="M8" s="9"/>
      <c r="N8" s="9"/>
      <c r="O8" s="9"/>
      <c r="P8" s="10"/>
      <c r="Q8" s="9">
        <f>IFERROR(SUM(M8:P8), "")</f>
        <v>0</v>
      </c>
    </row>
    <row r="9" spans="1:17" ht="20" customHeight="1" x14ac:dyDescent="0.2">
      <c r="A9" s="1"/>
      <c r="B9" s="1" t="str">
        <f>IFERROR(TEXT(TimeSheet2[[#This Row],[Date]],"aaaa"), "")</f>
        <v>Montag</v>
      </c>
      <c r="C9" s="8">
        <f>IFERROR(IF($C$4=0,"",$C$4-4), "")</f>
        <v>45691</v>
      </c>
      <c r="D9" s="9"/>
      <c r="E9" s="9"/>
      <c r="F9" s="9"/>
      <c r="G9" s="10"/>
      <c r="H9" s="9">
        <f>IFERROR(SUM(D9:G9), "")</f>
        <v>0</v>
      </c>
      <c r="J9" s="1"/>
      <c r="K9" s="1" t="str">
        <f>IFERROR(TEXT(TimeSheet28[[#This Row],[Date]],"aaaa"), "")</f>
        <v>Montag</v>
      </c>
      <c r="L9" s="8">
        <f t="shared" si="0"/>
        <v>45705</v>
      </c>
      <c r="M9" s="9"/>
      <c r="N9" s="9"/>
      <c r="O9" s="9"/>
      <c r="P9" s="10"/>
      <c r="Q9" s="9">
        <f>IFERROR(SUM(M9:P9), "")</f>
        <v>0</v>
      </c>
    </row>
    <row r="10" spans="1:17" ht="20" customHeight="1" x14ac:dyDescent="0.2">
      <c r="A10" s="1"/>
      <c r="B10" s="1" t="str">
        <f>IFERROR(TEXT(TimeSheet2[[#This Row],[Date]],"aaaa"), "")</f>
        <v>Dienstag</v>
      </c>
      <c r="C10" s="8">
        <f>IFERROR(IF($C$4=0,"",$C$4-3), "")</f>
        <v>45692</v>
      </c>
      <c r="D10" s="9"/>
      <c r="E10" s="9"/>
      <c r="F10" s="9"/>
      <c r="G10" s="10"/>
      <c r="H10" s="9">
        <f>IFERROR(SUM(D10:G10), "")</f>
        <v>0</v>
      </c>
      <c r="J10" s="1"/>
      <c r="K10" s="1" t="str">
        <f>IFERROR(TEXT(TimeSheet28[[#This Row],[Date]],"aaaa"), "")</f>
        <v>Dienstag</v>
      </c>
      <c r="L10" s="8">
        <f t="shared" si="0"/>
        <v>45706</v>
      </c>
      <c r="M10" s="9"/>
      <c r="N10" s="9"/>
      <c r="O10" s="9"/>
      <c r="P10" s="10"/>
      <c r="Q10" s="9">
        <f>IFERROR(SUM(M10:P10), "")</f>
        <v>0</v>
      </c>
    </row>
    <row r="11" spans="1:17" ht="20" customHeight="1" x14ac:dyDescent="0.2">
      <c r="A11" s="1"/>
      <c r="B11" s="1" t="str">
        <f>IFERROR(TEXT(TimeSheet2[[#This Row],[Date]],"aaaa"), "")</f>
        <v>Mittwoch</v>
      </c>
      <c r="C11" s="8">
        <f>IFERROR(IF($C$4=0,"",$C$4-2), "")</f>
        <v>45693</v>
      </c>
      <c r="D11" s="9"/>
      <c r="E11" s="9"/>
      <c r="F11" s="9">
        <v>1.5</v>
      </c>
      <c r="G11" s="10" t="s">
        <v>17</v>
      </c>
      <c r="H11" s="9">
        <f>IFERROR(SUM(D11:G11), "")</f>
        <v>1.5</v>
      </c>
      <c r="J11" s="1"/>
      <c r="K11" s="1" t="str">
        <f>IFERROR(TEXT(TimeSheet28[[#This Row],[Date]],"aaaa"), "")</f>
        <v>Mittwoch</v>
      </c>
      <c r="L11" s="8">
        <f t="shared" si="0"/>
        <v>45707</v>
      </c>
      <c r="M11" s="9"/>
      <c r="N11" s="9"/>
      <c r="O11" s="9"/>
      <c r="P11" s="10"/>
      <c r="Q11" s="9">
        <f>IFERROR(SUM(M11:P11), "")</f>
        <v>0</v>
      </c>
    </row>
    <row r="12" spans="1:17" ht="20" customHeight="1" x14ac:dyDescent="0.2">
      <c r="A12" s="1"/>
      <c r="B12" s="1" t="str">
        <f>IFERROR(TEXT(TimeSheet2[[#This Row],[Date]],"aaaa"), "")</f>
        <v>Donnerstag</v>
      </c>
      <c r="C12" s="8">
        <f>IFERROR(IF($C$4=0,"",$C$4-1), "")</f>
        <v>45694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IFERROR(TEXT(TimeSheet28[[#This Row],[Date]],"aaaa"), "")</f>
        <v>Donnerstag</v>
      </c>
      <c r="L12" s="8">
        <f t="shared" si="0"/>
        <v>45708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" customHeight="1" x14ac:dyDescent="0.2">
      <c r="A13" s="1"/>
      <c r="B13" s="1" t="str">
        <f>IFERROR(TEXT(TimeSheet2[[#This Row],[Date]],"aaaa"), "")</f>
        <v>Freitag</v>
      </c>
      <c r="C13" s="8">
        <f>IFERROR(IF($C$4=0,"",$C$4), "")</f>
        <v>45695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IFERROR(TEXT(TimeSheet28[[#This Row],[Date]],"aaaa"), "")</f>
        <v>Freitag</v>
      </c>
      <c r="L13" s="8">
        <f>L4</f>
        <v>45709</v>
      </c>
      <c r="M13" s="9"/>
      <c r="N13" s="9"/>
      <c r="O13" s="9"/>
      <c r="P13" s="10"/>
      <c r="Q13" s="9">
        <f t="shared" si="2"/>
        <v>0</v>
      </c>
    </row>
    <row r="14" spans="1:17" ht="19" thickBot="1" x14ac:dyDescent="0.25">
      <c r="A14" s="1"/>
      <c r="B14" s="1"/>
      <c r="C14" s="11" t="s">
        <v>9</v>
      </c>
      <c r="D14" s="12">
        <f>IFERROR(SUM(D7:D13), "")</f>
        <v>0</v>
      </c>
      <c r="E14" s="12">
        <f>IFERROR(SUM(E7:E13), "")</f>
        <v>0</v>
      </c>
      <c r="F14" s="12">
        <f>IFERROR(SUM(F7:F13), "")</f>
        <v>1.5</v>
      </c>
      <c r="G14" s="12">
        <f>IFERROR(SUM(G7:G13), "")</f>
        <v>0</v>
      </c>
      <c r="H14" s="12">
        <f>IFERROR(SUM(H7:H13), "")</f>
        <v>1.5</v>
      </c>
      <c r="J14" s="1"/>
      <c r="K14" s="1"/>
      <c r="L14" s="11" t="s">
        <v>9</v>
      </c>
      <c r="M14" s="12">
        <f>IFERROR(SUM(M7:M13), "")</f>
        <v>0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0</v>
      </c>
    </row>
    <row r="15" spans="1:17" ht="16" thickTop="1" x14ac:dyDescent="0.2">
      <c r="A15" s="1"/>
      <c r="B15" s="1"/>
      <c r="C15" s="1"/>
      <c r="D15" s="23"/>
      <c r="E15" s="24"/>
      <c r="F15" s="24"/>
      <c r="G15" s="25"/>
      <c r="H15" s="6"/>
      <c r="J15" s="1"/>
      <c r="K15" s="1"/>
      <c r="L15" s="1"/>
      <c r="M15" s="27"/>
      <c r="N15" s="27"/>
      <c r="O15" s="27"/>
      <c r="P15" s="27"/>
      <c r="Q15" s="6"/>
    </row>
    <row r="16" spans="1:17" x14ac:dyDescent="0.2">
      <c r="A16" s="1"/>
      <c r="B16" s="1"/>
      <c r="C16" s="1"/>
      <c r="D16" s="26" t="s">
        <v>10</v>
      </c>
      <c r="E16" s="26"/>
      <c r="F16" s="26"/>
      <c r="G16" s="26"/>
      <c r="H16" s="15">
        <v>45785</v>
      </c>
      <c r="J16" s="1"/>
      <c r="K16" s="1"/>
      <c r="L16" s="1"/>
      <c r="M16" s="16" t="s">
        <v>10</v>
      </c>
      <c r="N16" s="17"/>
      <c r="O16" s="17"/>
      <c r="P16" s="17"/>
      <c r="Q16" s="30">
        <v>45785</v>
      </c>
    </row>
    <row r="17" spans="1:17" x14ac:dyDescent="0.2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4" x14ac:dyDescent="0.3">
      <c r="A19" s="1"/>
      <c r="B19" s="18" t="s">
        <v>0</v>
      </c>
      <c r="C19" s="18"/>
      <c r="D19" s="18"/>
      <c r="E19" s="18"/>
      <c r="F19" s="18"/>
      <c r="G19" s="18"/>
      <c r="H19" s="18"/>
      <c r="J19" s="1"/>
      <c r="K19" s="18" t="s">
        <v>0</v>
      </c>
      <c r="L19" s="18"/>
      <c r="M19" s="18"/>
      <c r="N19" s="18"/>
      <c r="O19" s="18"/>
      <c r="P19" s="18"/>
      <c r="Q19" s="18"/>
    </row>
    <row r="20" spans="1:17" ht="21" thickBot="1" x14ac:dyDescent="0.25">
      <c r="A20" s="1"/>
      <c r="B20" s="2" t="str">
        <f>B2</f>
        <v>UGB</v>
      </c>
      <c r="C20" s="1"/>
      <c r="D20" s="1"/>
      <c r="E20" s="1"/>
      <c r="F20" s="1"/>
      <c r="G20" s="1"/>
      <c r="H20" s="1"/>
      <c r="J20" s="1"/>
      <c r="K20" s="2" t="str">
        <f>B2</f>
        <v>UGB</v>
      </c>
      <c r="L20" s="1"/>
      <c r="M20" s="1"/>
      <c r="N20" s="1"/>
      <c r="O20" s="1"/>
      <c r="P20" s="1"/>
      <c r="Q20" s="1"/>
    </row>
    <row r="21" spans="1:17" ht="16.5" customHeight="1" thickTop="1" thickBot="1" x14ac:dyDescent="0.25">
      <c r="A21" s="1"/>
      <c r="B21" s="3" t="s">
        <v>1</v>
      </c>
      <c r="C21" s="19" t="str">
        <f>C3</f>
        <v>Prof. Ousmane THIARE</v>
      </c>
      <c r="D21" s="20"/>
      <c r="E21" s="1"/>
      <c r="F21" s="4"/>
      <c r="G21" s="21"/>
      <c r="H21" s="21"/>
      <c r="J21" s="1"/>
      <c r="K21" s="3" t="s">
        <v>1</v>
      </c>
      <c r="L21" s="28" t="str">
        <f>C3</f>
        <v>Prof. Ousmane THIARE</v>
      </c>
      <c r="M21" s="28"/>
      <c r="N21" s="1"/>
      <c r="O21" s="4"/>
      <c r="P21" s="21"/>
      <c r="Q21" s="21"/>
    </row>
    <row r="22" spans="1:17" ht="16" thickBot="1" x14ac:dyDescent="0.25">
      <c r="A22" s="1"/>
      <c r="B22" s="5" t="s">
        <v>2</v>
      </c>
      <c r="C22" s="22">
        <v>45702</v>
      </c>
      <c r="D22" s="22"/>
      <c r="E22" s="1"/>
      <c r="F22" s="1"/>
      <c r="G22" s="1"/>
      <c r="H22" s="1"/>
      <c r="J22" s="1"/>
      <c r="K22" s="5" t="s">
        <v>2</v>
      </c>
      <c r="L22" s="29">
        <v>45716</v>
      </c>
      <c r="M22" s="29"/>
      <c r="N22" s="1"/>
      <c r="O22" s="1"/>
      <c r="P22" s="1"/>
      <c r="Q22" s="1"/>
    </row>
    <row r="23" spans="1:17" x14ac:dyDescent="0.2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 x14ac:dyDescent="0.2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" customHeight="1" x14ac:dyDescent="0.2">
      <c r="A25" s="1"/>
      <c r="B25" s="1" t="str">
        <f>IFERROR(TEXT(TimeSheet247[[#This Row],[Date]],"aaaa"), "")</f>
        <v>Samstag</v>
      </c>
      <c r="C25" s="8">
        <f t="shared" ref="C25:C30" si="3">C26-1</f>
        <v>45696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IFERROR(TEXT(TimeSheet2479[[#This Row],[Date]],"aaaa"), "")</f>
        <v>Samstag</v>
      </c>
      <c r="L25" s="8">
        <f t="shared" ref="L25:L30" si="4">L26-1</f>
        <v>45710</v>
      </c>
      <c r="M25" s="9"/>
      <c r="N25" s="9"/>
      <c r="O25" s="9"/>
      <c r="P25" s="10"/>
      <c r="Q25" s="9">
        <f>IFERROR(SUM(M25:P25), "")</f>
        <v>0</v>
      </c>
    </row>
    <row r="26" spans="1:17" ht="20" customHeight="1" x14ac:dyDescent="0.2">
      <c r="A26" s="1"/>
      <c r="B26" s="1" t="str">
        <f>IFERROR(TEXT(TimeSheet247[[#This Row],[Date]],"aaaa"), "")</f>
        <v>Sonntag</v>
      </c>
      <c r="C26" s="8">
        <f t="shared" si="3"/>
        <v>45697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IFERROR(TEXT(TimeSheet2479[[#This Row],[Date]],"aaaa"), "")</f>
        <v>Sonntag</v>
      </c>
      <c r="L26" s="8">
        <f t="shared" si="4"/>
        <v>45711</v>
      </c>
      <c r="M26" s="9"/>
      <c r="N26" s="9"/>
      <c r="O26" s="9"/>
      <c r="P26" s="10"/>
      <c r="Q26" s="9">
        <f>IFERROR(SUM(M26:P26), "")</f>
        <v>0</v>
      </c>
    </row>
    <row r="27" spans="1:17" ht="20" customHeight="1" x14ac:dyDescent="0.2">
      <c r="A27" s="1"/>
      <c r="B27" s="1" t="str">
        <f>IFERROR(TEXT(TimeSheet247[[#This Row],[Date]],"aaaa"), "")</f>
        <v>Montag</v>
      </c>
      <c r="C27" s="8">
        <f t="shared" si="3"/>
        <v>45698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IFERROR(TEXT(TimeSheet2479[[#This Row],[Date]],"aaaa"), "")</f>
        <v>Montag</v>
      </c>
      <c r="L27" s="8">
        <f t="shared" si="4"/>
        <v>45712</v>
      </c>
      <c r="M27" s="9"/>
      <c r="N27" s="9"/>
      <c r="O27" s="9">
        <v>1.5</v>
      </c>
      <c r="P27" s="10" t="s">
        <v>18</v>
      </c>
      <c r="Q27" s="9">
        <f>IFERROR(SUM(M27:P27), "")</f>
        <v>1.5</v>
      </c>
    </row>
    <row r="28" spans="1:17" ht="20" customHeight="1" x14ac:dyDescent="0.2">
      <c r="A28" s="1"/>
      <c r="B28" s="1" t="str">
        <f>IFERROR(TEXT(TimeSheet247[[#This Row],[Date]],"aaaa"), "")</f>
        <v>Dienstag</v>
      </c>
      <c r="C28" s="8">
        <f t="shared" si="3"/>
        <v>45699</v>
      </c>
      <c r="D28" s="9"/>
      <c r="E28" s="9"/>
      <c r="F28" s="9"/>
      <c r="G28" s="10"/>
      <c r="H28" s="9">
        <f>IFERROR(SUM(D28:G28), "")</f>
        <v>0</v>
      </c>
      <c r="J28" s="1"/>
      <c r="K28" s="1" t="str">
        <f>IFERROR(TEXT(TimeSheet2479[[#This Row],[Date]],"aaaa"), "")</f>
        <v>Dienstag</v>
      </c>
      <c r="L28" s="8">
        <f t="shared" si="4"/>
        <v>45713</v>
      </c>
      <c r="M28" s="9"/>
      <c r="N28" s="9"/>
      <c r="O28" s="9"/>
      <c r="P28" s="10"/>
      <c r="Q28" s="9">
        <f>IFERROR(SUM(M28:P28), "")</f>
        <v>0</v>
      </c>
    </row>
    <row r="29" spans="1:17" ht="20" customHeight="1" x14ac:dyDescent="0.2">
      <c r="A29" s="1"/>
      <c r="B29" s="1" t="str">
        <f>IFERROR(TEXT(TimeSheet247[[#This Row],[Date]],"aaaa"), "")</f>
        <v>Mittwoch</v>
      </c>
      <c r="C29" s="8">
        <f t="shared" si="3"/>
        <v>45700</v>
      </c>
      <c r="D29" s="9"/>
      <c r="E29" s="9"/>
      <c r="F29" s="9"/>
      <c r="G29" s="10"/>
      <c r="H29" s="9">
        <f>IFERROR(SUM(D29:G29), "")</f>
        <v>0</v>
      </c>
      <c r="J29" s="1"/>
      <c r="K29" s="1" t="str">
        <f>IFERROR(TEXT(TimeSheet2479[[#This Row],[Date]],"aaaa"), "")</f>
        <v>Mittwoch</v>
      </c>
      <c r="L29" s="8">
        <f t="shared" si="4"/>
        <v>45714</v>
      </c>
      <c r="M29" s="9"/>
      <c r="N29" s="9"/>
      <c r="O29" s="9"/>
      <c r="P29" s="10"/>
      <c r="Q29" s="9">
        <f>IFERROR(SUM(M29:P29), "")</f>
        <v>0</v>
      </c>
    </row>
    <row r="30" spans="1:17" ht="20" customHeight="1" x14ac:dyDescent="0.2">
      <c r="A30" s="1"/>
      <c r="B30" s="1" t="str">
        <f>IFERROR(TEXT(TimeSheet247[[#This Row],[Date]],"aaaa"), "")</f>
        <v>Donnerstag</v>
      </c>
      <c r="C30" s="8">
        <f t="shared" si="3"/>
        <v>45701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IFERROR(TEXT(TimeSheet2479[[#This Row],[Date]],"aaaa"), "")</f>
        <v>Donnerstag</v>
      </c>
      <c r="L30" s="8">
        <f t="shared" si="4"/>
        <v>45715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" customHeight="1" x14ac:dyDescent="0.2">
      <c r="A31" s="1"/>
      <c r="B31" s="1" t="str">
        <f>IFERROR(TEXT(TimeSheet247[[#This Row],[Date]],"aaaa"), "")</f>
        <v>Freitag</v>
      </c>
      <c r="C31" s="8">
        <f>C22</f>
        <v>45702</v>
      </c>
      <c r="D31" s="9"/>
      <c r="E31" s="9"/>
      <c r="F31" s="9"/>
      <c r="G31" s="10"/>
      <c r="H31" s="9">
        <f t="shared" si="5"/>
        <v>0</v>
      </c>
      <c r="J31" s="1"/>
      <c r="K31" s="1" t="str">
        <f>IFERROR(TEXT(TimeSheet2479[[#This Row],[Date]],"aaaa"), "")</f>
        <v>Freitag</v>
      </c>
      <c r="L31" s="8">
        <f>L22</f>
        <v>45716</v>
      </c>
      <c r="M31" s="9"/>
      <c r="N31" s="9"/>
      <c r="O31" s="9"/>
      <c r="P31" s="10"/>
      <c r="Q31" s="9">
        <f t="shared" si="6"/>
        <v>0</v>
      </c>
    </row>
    <row r="32" spans="1:17" ht="19" thickBot="1" x14ac:dyDescent="0.25">
      <c r="A32" s="1"/>
      <c r="B32" s="1"/>
      <c r="C32" s="11" t="s">
        <v>9</v>
      </c>
      <c r="D32" s="12">
        <f>IFERROR(SUM(D25:D31), "")</f>
        <v>0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0</v>
      </c>
      <c r="J32" s="1"/>
      <c r="K32" s="1"/>
      <c r="L32" s="11" t="s">
        <v>9</v>
      </c>
      <c r="M32" s="12">
        <f>IFERROR(SUM(M25:M31), "")</f>
        <v>0</v>
      </c>
      <c r="N32" s="12">
        <f>IFERROR(SUM(N25:N31), "")</f>
        <v>0</v>
      </c>
      <c r="O32" s="12">
        <f>IFERROR(SUM(O25:O31), "")</f>
        <v>1.5</v>
      </c>
      <c r="P32" s="12">
        <f>IFERROR(SUM(P25:P31), "")</f>
        <v>0</v>
      </c>
      <c r="Q32" s="12">
        <f>IFERROR(SUM(Q25:Q31), "")</f>
        <v>1.5</v>
      </c>
    </row>
    <row r="33" spans="1:17" ht="16" thickTop="1" x14ac:dyDescent="0.2">
      <c r="A33" s="1"/>
      <c r="B33" s="1"/>
      <c r="C33" s="1"/>
      <c r="D33" s="27"/>
      <c r="E33" s="27"/>
      <c r="F33" s="27"/>
      <c r="G33" s="27"/>
      <c r="H33" s="6"/>
      <c r="J33" s="1"/>
      <c r="K33" s="1"/>
      <c r="L33" s="1"/>
      <c r="M33" s="27"/>
      <c r="N33" s="27"/>
      <c r="O33" s="27"/>
      <c r="P33" s="27"/>
      <c r="Q33" s="6"/>
    </row>
    <row r="34" spans="1:17" x14ac:dyDescent="0.2">
      <c r="A34" s="1"/>
      <c r="B34" s="1"/>
      <c r="C34" s="1"/>
      <c r="D34" s="16" t="s">
        <v>10</v>
      </c>
      <c r="E34" s="17"/>
      <c r="F34" s="17"/>
      <c r="G34" s="17"/>
      <c r="H34" s="30">
        <v>45785</v>
      </c>
      <c r="J34" s="1"/>
      <c r="K34" s="1"/>
      <c r="L34" s="1"/>
      <c r="M34" s="16" t="s">
        <v>10</v>
      </c>
      <c r="N34" s="17"/>
      <c r="O34" s="17"/>
      <c r="P34" s="17"/>
      <c r="Q34" s="30">
        <v>45785</v>
      </c>
    </row>
    <row r="35" spans="1:17" x14ac:dyDescent="0.2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M33:P33"/>
    <mergeCell ref="M34:P34"/>
    <mergeCell ref="K1:Q1"/>
    <mergeCell ref="L3:M3"/>
    <mergeCell ref="P3:Q3"/>
    <mergeCell ref="L4:M4"/>
    <mergeCell ref="M15:P15"/>
    <mergeCell ref="M16:P16"/>
    <mergeCell ref="K19:Q19"/>
    <mergeCell ref="L21:M21"/>
    <mergeCell ref="P21:Q21"/>
    <mergeCell ref="L22:M22"/>
    <mergeCell ref="D34:G34"/>
    <mergeCell ref="B1:H1"/>
    <mergeCell ref="C3:D3"/>
    <mergeCell ref="G3:H3"/>
    <mergeCell ref="C4:D4"/>
    <mergeCell ref="D15:G15"/>
    <mergeCell ref="D16:G16"/>
    <mergeCell ref="B19:H19"/>
    <mergeCell ref="C21:D21"/>
    <mergeCell ref="G21:H21"/>
    <mergeCell ref="C22:D22"/>
    <mergeCell ref="D33:G33"/>
  </mergeCells>
  <dataValidations count="19">
    <dataValidation allowBlank="1" showInputMessage="1" showErrorMessage="1" prompt="Create a Weekly Time Sheet in this worksheet. Total Hours and Total Pay are automatically calculated at end of TimeSheet table" sqref="A1 A19 J19 J1" xr:uid="{6E458F86-156B-4BB7-AF7D-38224C73764B}"/>
    <dataValidation allowBlank="1" showInputMessage="1" showErrorMessage="1" prompt="Title of this worksheet is in this cell" sqref="B1:H1 B19:H19 K19:Q19 K1:Q1" xr:uid="{F8AE6EA5-B1C0-46A7-A29E-C999439336AD}"/>
    <dataValidation allowBlank="1" showInputMessage="1" showErrorMessage="1" prompt="Enter Company Name in this cell. Enter employee details in cells below and Week ending date in cell C5" sqref="B2 B20 K20 K2" xr:uid="{35B5BB89-7BF4-44CE-B2CF-71D7BF3C91EF}"/>
    <dataValidation allowBlank="1" showInputMessage="1" showErrorMessage="1" prompt="Enter Employee name in cell at right" sqref="B3 B21 K21 K3" xr:uid="{173A01B5-06BA-4C7A-B7F6-FC2BF0FAAE4A}"/>
    <dataValidation allowBlank="1" showInputMessage="1" showErrorMessage="1" prompt="Enter Employee name in this cell" sqref="C3:D3 C21:D21 L21:M21 L3:M3" xr:uid="{F26A686A-973B-4C9B-975E-03150F870253}"/>
    <dataValidation allowBlank="1" showInputMessage="1" showErrorMessage="1" prompt="Enter Employee phone number in cell at right" sqref="F3 F21 O21 O3" xr:uid="{C5E38E17-7639-4F45-A105-DD329C576867}"/>
    <dataValidation allowBlank="1" showInputMessage="1" showErrorMessage="1" prompt="Enter Employee phone number in this cell" sqref="G3:H3 G21:H21 P21:Q21 P3:Q3" xr:uid="{DF1D3833-2063-477D-BA68-316F6DFC1B80}"/>
    <dataValidation allowBlank="1" showInputMessage="1" showErrorMessage="1" prompt="Enter Regular Hours in this column under this heading" sqref="D6 D24 M6 M24" xr:uid="{B03C99E4-1067-421F-81B0-24AB3E90B77B}"/>
    <dataValidation allowBlank="1" showInputMessage="1" showErrorMessage="1" prompt="Date is automatically updated in this column under this heading based on Week ending date in cell C5" sqref="C6 C24 L6 L24" xr:uid="{73FC8920-FBD4-49AB-952D-4980D5B6DFEC}"/>
    <dataValidation allowBlank="1" showInputMessage="1" showErrorMessage="1" prompt="Enter Overtime Hours in this column under this heading" sqref="E6 E24 N6 N24" xr:uid="{F88342C7-DD54-4D2C-A629-E29ABB057D2A}"/>
    <dataValidation allowBlank="1" showInputMessage="1" showErrorMessage="1" prompt="Enter Sick hours in this column under this heading" sqref="F6 F24 O6 O24" xr:uid="{BC69E6EA-078F-4A4A-85D7-4C6C57936475}"/>
    <dataValidation allowBlank="1" showInputMessage="1" showErrorMessage="1" prompt="Enter Vacation hours in this column under this heading" sqref="G6 G24 P6 P24" xr:uid="{D183D753-2509-4C5C-8AC3-3506440C3A99}"/>
    <dataValidation allowBlank="1" showInputMessage="1" showErrorMessage="1" prompt="Total Hours for each weekday are automatically calculated in this column under this heading" sqref="H6 H24 Q6 Q24" xr:uid="{7A802E6F-7AED-495F-A690-531DE409E0C3}"/>
    <dataValidation allowBlank="1" showInputMessage="1" showErrorMessage="1" prompt="Total hours for the entire period are automatically calculated in cells at right" sqref="C14 C32 L14 L32" xr:uid="{239DA862-8597-4176-AD2B-3FEE2814577E}"/>
    <dataValidation allowBlank="1" showInputMessage="1" showErrorMessage="1" prompt="Enter Employee signature in this cell" sqref="D15:G15 D33:G33 M15:P15 M33:P33" xr:uid="{765842C7-F397-49BA-A44A-122EC90F911E}"/>
    <dataValidation allowBlank="1" showInputMessage="1" showErrorMessage="1" prompt="Enter Date in this cell" sqref="H15 H33 Q15 Q33" xr:uid="{6C71A266-1533-45FD-9075-097E8D4DBBA6}"/>
    <dataValidation allowBlank="1" showInputMessage="1" showErrorMessage="1" prompt="Enter Week ending date in cell at right" sqref="B4 B22 K22 K4" xr:uid="{EC337E20-D6F9-4AF7-B584-F72EA2D6F6BD}"/>
    <dataValidation allowBlank="1" showInputMessage="1" showErrorMessage="1" prompt="Enter Week ending date in this cell" sqref="C4 C22 L22 L4" xr:uid="{1894C8C2-105C-43C3-866C-EB01E2AA7DA2}"/>
    <dataValidation allowBlank="1" showInputMessage="1" showErrorMessage="1" prompt="Weekdays are automatically updated in this column under this heading" sqref="B6 B24 K6 K24" xr:uid="{24E3153B-13B6-49B9-AFED-685518FA46D9}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7629D-BA31-4BBC-8D08-939DC3EB87EE}">
  <dimension ref="A1:Q35"/>
  <sheetViews>
    <sheetView topLeftCell="I2" workbookViewId="0">
      <selection activeCell="Q34" sqref="Q34"/>
    </sheetView>
  </sheetViews>
  <sheetFormatPr baseColWidth="10" defaultRowHeight="15" x14ac:dyDescent="0.2"/>
  <cols>
    <col min="2" max="8" width="15.6640625" customWidth="1"/>
    <col min="11" max="17" width="15.6640625" customWidth="1"/>
  </cols>
  <sheetData>
    <row r="1" spans="1:17" ht="25" thickBot="1" x14ac:dyDescent="0.35">
      <c r="A1" s="1"/>
      <c r="B1" s="18" t="s">
        <v>0</v>
      </c>
      <c r="C1" s="18"/>
      <c r="D1" s="18"/>
      <c r="E1" s="18"/>
      <c r="F1" s="18"/>
      <c r="G1" s="18"/>
      <c r="H1" s="18"/>
      <c r="J1" s="1"/>
      <c r="K1" s="18" t="s">
        <v>0</v>
      </c>
      <c r="L1" s="18"/>
      <c r="M1" s="18"/>
      <c r="N1" s="18"/>
      <c r="O1" s="18"/>
      <c r="P1" s="18"/>
      <c r="Q1" s="18"/>
    </row>
    <row r="2" spans="1:17" ht="21" thickBot="1" x14ac:dyDescent="0.25">
      <c r="A2" s="13">
        <f>' Feb 25'!A2+'March 25'!H14+'March 25'!H32+'March 25'!Q14+'March 25'!Q32</f>
        <v>6.5</v>
      </c>
      <c r="B2" s="2" t="str">
        <f>' Feb 25'!B2</f>
        <v>UGB</v>
      </c>
      <c r="C2" s="1"/>
      <c r="D2" s="1"/>
      <c r="E2" s="1"/>
      <c r="F2" s="1"/>
      <c r="G2" s="1"/>
      <c r="H2" s="1"/>
      <c r="J2" s="1"/>
      <c r="K2" s="2" t="str">
        <f>B2</f>
        <v>UGB</v>
      </c>
      <c r="L2" s="1"/>
      <c r="M2" s="1"/>
      <c r="N2" s="1"/>
      <c r="O2" s="1"/>
      <c r="P2" s="1"/>
      <c r="Q2" s="1"/>
    </row>
    <row r="3" spans="1:17" ht="16.5" customHeight="1" thickBot="1" x14ac:dyDescent="0.25">
      <c r="A3" s="1"/>
      <c r="B3" s="3" t="s">
        <v>1</v>
      </c>
      <c r="C3" s="28" t="s">
        <v>13</v>
      </c>
      <c r="D3" s="28"/>
      <c r="E3" s="1"/>
      <c r="F3" s="4"/>
      <c r="G3" s="21"/>
      <c r="H3" s="21"/>
      <c r="J3" s="1"/>
      <c r="K3" s="3" t="s">
        <v>1</v>
      </c>
      <c r="L3" s="28" t="str">
        <f>C3</f>
        <v>Prof. Ousmane THIARE</v>
      </c>
      <c r="M3" s="28"/>
      <c r="N3" s="1"/>
      <c r="O3" s="4"/>
      <c r="P3" s="21"/>
      <c r="Q3" s="21"/>
    </row>
    <row r="4" spans="1:17" ht="16" thickBot="1" x14ac:dyDescent="0.25">
      <c r="A4" s="1"/>
      <c r="B4" s="5" t="s">
        <v>2</v>
      </c>
      <c r="C4" s="29">
        <v>45723</v>
      </c>
      <c r="D4" s="29"/>
      <c r="E4" s="1"/>
      <c r="F4" s="1"/>
      <c r="G4" s="1"/>
      <c r="H4" s="1"/>
      <c r="J4" s="1"/>
      <c r="K4" s="5" t="s">
        <v>2</v>
      </c>
      <c r="L4" s="29">
        <f>C22+7</f>
        <v>45737</v>
      </c>
      <c r="M4" s="29"/>
      <c r="N4" s="1"/>
      <c r="O4" s="1"/>
      <c r="P4" s="1"/>
      <c r="Q4" s="1"/>
    </row>
    <row r="5" spans="1:17" x14ac:dyDescent="0.2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45" customHeight="1" x14ac:dyDescent="0.2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" customHeight="1" x14ac:dyDescent="0.2">
      <c r="A7" s="1"/>
      <c r="B7" s="1" t="str">
        <f>IFERROR(TEXT(TimeSheet214[[#This Row],[Date]],"aaaa"), "")</f>
        <v>Samstag</v>
      </c>
      <c r="C7" s="8">
        <f>IFERROR(IF($C$4=0,"",$C$4-6), "")</f>
        <v>45717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IFERROR(TEXT(TimeSheet2816[[#This Row],[Date]],"aaaa"), "")</f>
        <v>Samstag</v>
      </c>
      <c r="L7" s="8">
        <f t="shared" ref="L7:L12" si="0">L8-1</f>
        <v>45731</v>
      </c>
      <c r="M7" s="9"/>
      <c r="N7" s="9"/>
      <c r="O7" s="9"/>
      <c r="P7" s="10"/>
      <c r="Q7" s="9">
        <f>IFERROR(SUM(M7:P7), "")</f>
        <v>0</v>
      </c>
    </row>
    <row r="8" spans="1:17" ht="20" customHeight="1" x14ac:dyDescent="0.2">
      <c r="A8" s="1"/>
      <c r="B8" s="1" t="str">
        <f>IFERROR(TEXT(TimeSheet214[[#This Row],[Date]],"aaaa"), "")</f>
        <v>Sonntag</v>
      </c>
      <c r="C8" s="8">
        <f>IFERROR(IF($C$4=0,"",$C$4-5), "")</f>
        <v>45718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IFERROR(TEXT(TimeSheet2816[[#This Row],[Date]],"aaaa"), "")</f>
        <v>Sonntag</v>
      </c>
      <c r="L8" s="8">
        <f t="shared" si="0"/>
        <v>45732</v>
      </c>
      <c r="M8" s="9"/>
      <c r="N8" s="9"/>
      <c r="O8" s="9"/>
      <c r="P8" s="10"/>
      <c r="Q8" s="9">
        <f>IFERROR(SUM(M8:P8), "")</f>
        <v>0</v>
      </c>
    </row>
    <row r="9" spans="1:17" ht="20" customHeight="1" x14ac:dyDescent="0.2">
      <c r="A9" s="1"/>
      <c r="B9" s="1" t="str">
        <f>IFERROR(TEXT(TimeSheet214[[#This Row],[Date]],"aaaa"), "")</f>
        <v>Montag</v>
      </c>
      <c r="C9" s="8">
        <f>IFERROR(IF($C$4=0,"",$C$4-4), "")</f>
        <v>45719</v>
      </c>
      <c r="D9" s="9"/>
      <c r="E9" s="9"/>
      <c r="F9" s="9"/>
      <c r="G9" s="10"/>
      <c r="H9" s="9">
        <f>IFERROR(SUM(D9:G9), "")</f>
        <v>0</v>
      </c>
      <c r="J9" s="1"/>
      <c r="K9" s="1" t="str">
        <f>IFERROR(TEXT(TimeSheet2816[[#This Row],[Date]],"aaaa"), "")</f>
        <v>Montag</v>
      </c>
      <c r="L9" s="8">
        <f t="shared" si="0"/>
        <v>45733</v>
      </c>
      <c r="M9" s="9"/>
      <c r="N9" s="9"/>
      <c r="O9" s="9"/>
      <c r="P9" s="10"/>
      <c r="Q9" s="9">
        <f>IFERROR(SUM(M9:P9), "")</f>
        <v>0</v>
      </c>
    </row>
    <row r="10" spans="1:17" ht="20" customHeight="1" x14ac:dyDescent="0.2">
      <c r="A10" s="1"/>
      <c r="B10" s="1" t="str">
        <f>IFERROR(TEXT(TimeSheet214[[#This Row],[Date]],"aaaa"), "")</f>
        <v>Dienstag</v>
      </c>
      <c r="C10" s="8">
        <f>IFERROR(IF($C$4=0,"",$C$4-3), "")</f>
        <v>45720</v>
      </c>
      <c r="D10" s="9"/>
      <c r="E10" s="9"/>
      <c r="F10" s="9"/>
      <c r="G10" s="10"/>
      <c r="H10" s="9">
        <f>IFERROR(SUM(D10:G10), "")</f>
        <v>0</v>
      </c>
      <c r="J10" s="1"/>
      <c r="K10" s="1" t="str">
        <f>IFERROR(TEXT(TimeSheet2816[[#This Row],[Date]],"aaaa"), "")</f>
        <v>Dienstag</v>
      </c>
      <c r="L10" s="8">
        <f t="shared" si="0"/>
        <v>45734</v>
      </c>
      <c r="M10" s="9"/>
      <c r="N10" s="9"/>
      <c r="O10" s="9"/>
      <c r="P10" s="10"/>
      <c r="Q10" s="9">
        <f>IFERROR(SUM(M10:P10), "")</f>
        <v>0</v>
      </c>
    </row>
    <row r="11" spans="1:17" ht="20" customHeight="1" x14ac:dyDescent="0.2">
      <c r="A11" s="1"/>
      <c r="B11" s="1" t="str">
        <f>IFERROR(TEXT(TimeSheet214[[#This Row],[Date]],"aaaa"), "")</f>
        <v>Mittwoch</v>
      </c>
      <c r="C11" s="8">
        <f>IFERROR(IF($C$4=0,"",$C$4-2), "")</f>
        <v>45721</v>
      </c>
      <c r="D11" s="9"/>
      <c r="E11" s="9"/>
      <c r="F11" s="9">
        <v>2</v>
      </c>
      <c r="G11" s="10" t="s">
        <v>16</v>
      </c>
      <c r="H11" s="9">
        <f>IFERROR(SUM(D11:G11), "")</f>
        <v>2</v>
      </c>
      <c r="J11" s="1"/>
      <c r="K11" s="1" t="str">
        <f>IFERROR(TEXT(TimeSheet2816[[#This Row],[Date]],"aaaa"), "")</f>
        <v>Mittwoch</v>
      </c>
      <c r="L11" s="8">
        <f t="shared" si="0"/>
        <v>45735</v>
      </c>
      <c r="M11" s="9"/>
      <c r="N11" s="9"/>
      <c r="O11" s="9"/>
      <c r="P11" s="10"/>
      <c r="Q11" s="9">
        <f>IFERROR(SUM(M11:P11), "")</f>
        <v>0</v>
      </c>
    </row>
    <row r="12" spans="1:17" ht="20" customHeight="1" x14ac:dyDescent="0.2">
      <c r="A12" s="1"/>
      <c r="B12" s="1" t="str">
        <f>IFERROR(TEXT(TimeSheet214[[#This Row],[Date]],"aaaa"), "")</f>
        <v>Donnerstag</v>
      </c>
      <c r="C12" s="8">
        <f>IFERROR(IF($C$4=0,"",$C$4-1), "")</f>
        <v>45722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IFERROR(TEXT(TimeSheet2816[[#This Row],[Date]],"aaaa"), "")</f>
        <v>Donnerstag</v>
      </c>
      <c r="L12" s="8">
        <f t="shared" si="0"/>
        <v>45736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" customHeight="1" x14ac:dyDescent="0.2">
      <c r="A13" s="1"/>
      <c r="B13" s="1" t="str">
        <f>IFERROR(TEXT(TimeSheet214[[#This Row],[Date]],"aaaa"), "")</f>
        <v>Freitag</v>
      </c>
      <c r="C13" s="8">
        <f>IFERROR(IF($C$4=0,"",$C$4), "")</f>
        <v>45723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IFERROR(TEXT(TimeSheet2816[[#This Row],[Date]],"aaaa"), "")</f>
        <v>Freitag</v>
      </c>
      <c r="L13" s="8">
        <f>L4</f>
        <v>45737</v>
      </c>
      <c r="M13" s="9"/>
      <c r="N13" s="9"/>
      <c r="O13" s="9"/>
      <c r="P13" s="10"/>
      <c r="Q13" s="9">
        <f t="shared" si="2"/>
        <v>0</v>
      </c>
    </row>
    <row r="14" spans="1:17" ht="19" thickBot="1" x14ac:dyDescent="0.25">
      <c r="A14" s="1"/>
      <c r="B14" s="1"/>
      <c r="C14" s="11" t="s">
        <v>9</v>
      </c>
      <c r="D14" s="12">
        <f>IFERROR(SUM(D7:D13), "")</f>
        <v>0</v>
      </c>
      <c r="E14" s="12">
        <f>IFERROR(SUM(E7:E13), "")</f>
        <v>0</v>
      </c>
      <c r="F14" s="12">
        <f>IFERROR(SUM(F7:F13), "")</f>
        <v>2</v>
      </c>
      <c r="G14" s="12">
        <f>IFERROR(SUM(G7:G13), "")</f>
        <v>0</v>
      </c>
      <c r="H14" s="12">
        <f>IFERROR(SUM(H7:H13), "")</f>
        <v>2</v>
      </c>
      <c r="J14" s="1"/>
      <c r="K14" s="1"/>
      <c r="L14" s="11" t="s">
        <v>9</v>
      </c>
      <c r="M14" s="12">
        <f>IFERROR(SUM(M7:M13), "")</f>
        <v>0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0</v>
      </c>
    </row>
    <row r="15" spans="1:17" ht="16" thickTop="1" x14ac:dyDescent="0.2">
      <c r="A15" s="1"/>
      <c r="B15" s="1"/>
      <c r="C15" s="1"/>
      <c r="D15" s="27"/>
      <c r="E15" s="27"/>
      <c r="F15" s="27"/>
      <c r="G15" s="27"/>
      <c r="H15" s="6"/>
      <c r="J15" s="1"/>
      <c r="K15" s="1"/>
      <c r="L15" s="1"/>
      <c r="M15" s="27"/>
      <c r="N15" s="27"/>
      <c r="O15" s="27"/>
      <c r="P15" s="27"/>
      <c r="Q15" s="6"/>
    </row>
    <row r="16" spans="1:17" x14ac:dyDescent="0.2">
      <c r="A16" s="1"/>
      <c r="B16" s="1"/>
      <c r="C16" s="1"/>
      <c r="D16" s="16" t="s">
        <v>10</v>
      </c>
      <c r="E16" s="17"/>
      <c r="F16" s="17"/>
      <c r="G16" s="17"/>
      <c r="H16" s="30">
        <v>45785</v>
      </c>
      <c r="J16" s="1"/>
      <c r="K16" s="1"/>
      <c r="L16" s="1"/>
      <c r="M16" s="16" t="s">
        <v>10</v>
      </c>
      <c r="N16" s="17"/>
      <c r="O16" s="17"/>
      <c r="P16" s="17"/>
      <c r="Q16" s="30">
        <v>45785</v>
      </c>
    </row>
    <row r="17" spans="1:17" x14ac:dyDescent="0.2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4" x14ac:dyDescent="0.3">
      <c r="A19" s="1"/>
      <c r="B19" s="18" t="s">
        <v>0</v>
      </c>
      <c r="C19" s="18"/>
      <c r="D19" s="18"/>
      <c r="E19" s="18"/>
      <c r="F19" s="18"/>
      <c r="G19" s="18"/>
      <c r="H19" s="18"/>
      <c r="J19" s="1"/>
      <c r="K19" s="18" t="s">
        <v>0</v>
      </c>
      <c r="L19" s="18"/>
      <c r="M19" s="18"/>
      <c r="N19" s="18"/>
      <c r="O19" s="18"/>
      <c r="P19" s="18"/>
      <c r="Q19" s="18"/>
    </row>
    <row r="20" spans="1:17" ht="21" thickBot="1" x14ac:dyDescent="0.25">
      <c r="A20" s="1"/>
      <c r="B20" s="2" t="str">
        <f>B2</f>
        <v>UGB</v>
      </c>
      <c r="C20" s="1"/>
      <c r="D20" s="1"/>
      <c r="E20" s="1"/>
      <c r="F20" s="1"/>
      <c r="G20" s="1"/>
      <c r="H20" s="1"/>
      <c r="J20" s="1"/>
      <c r="K20" s="2" t="str">
        <f>B2</f>
        <v>UGB</v>
      </c>
      <c r="L20" s="1"/>
      <c r="M20" s="1"/>
      <c r="N20" s="1"/>
      <c r="O20" s="1"/>
      <c r="P20" s="1"/>
      <c r="Q20" s="1"/>
    </row>
    <row r="21" spans="1:17" ht="17" thickTop="1" thickBot="1" x14ac:dyDescent="0.25">
      <c r="A21" s="1"/>
      <c r="B21" s="3" t="s">
        <v>1</v>
      </c>
      <c r="C21" s="28" t="str">
        <f>C3</f>
        <v>Prof. Ousmane THIARE</v>
      </c>
      <c r="D21" s="28"/>
      <c r="E21" s="1"/>
      <c r="F21" s="4"/>
      <c r="G21" s="21"/>
      <c r="H21" s="21"/>
      <c r="J21" s="1"/>
      <c r="K21" s="3" t="s">
        <v>1</v>
      </c>
      <c r="L21" s="28" t="str">
        <f>L3</f>
        <v>Prof. Ousmane THIARE</v>
      </c>
      <c r="M21" s="28"/>
      <c r="N21" s="1"/>
      <c r="O21" s="4"/>
      <c r="P21" s="21"/>
      <c r="Q21" s="21"/>
    </row>
    <row r="22" spans="1:17" ht="16" thickBot="1" x14ac:dyDescent="0.25">
      <c r="A22" s="1"/>
      <c r="B22" s="5" t="s">
        <v>2</v>
      </c>
      <c r="C22" s="29">
        <f>C4+7</f>
        <v>45730</v>
      </c>
      <c r="D22" s="29"/>
      <c r="E22" s="1"/>
      <c r="F22" s="1"/>
      <c r="G22" s="1"/>
      <c r="H22" s="1"/>
      <c r="J22" s="1"/>
      <c r="K22" s="5" t="s">
        <v>2</v>
      </c>
      <c r="L22" s="29">
        <f>L4+7</f>
        <v>45744</v>
      </c>
      <c r="M22" s="29"/>
      <c r="N22" s="1"/>
      <c r="O22" s="1"/>
      <c r="P22" s="1"/>
      <c r="Q22" s="1"/>
    </row>
    <row r="23" spans="1:17" x14ac:dyDescent="0.2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 x14ac:dyDescent="0.2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" customHeight="1" x14ac:dyDescent="0.2">
      <c r="A25" s="1"/>
      <c r="B25" s="1" t="str">
        <f>IFERROR(TEXT(TimeSheet24715[[#This Row],[Date]],"aaaa"), "")</f>
        <v>Samstag</v>
      </c>
      <c r="C25" s="8">
        <f t="shared" ref="C25:C30" si="3">C26-1</f>
        <v>45724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IFERROR(TEXT(TimeSheet247917[[#This Row],[Date]],"aaaa"), "")</f>
        <v>Samstag</v>
      </c>
      <c r="L25" s="8">
        <f t="shared" ref="L25:L30" si="4">L26-1</f>
        <v>45738</v>
      </c>
      <c r="M25" s="9"/>
      <c r="N25" s="9"/>
      <c r="O25" s="9"/>
      <c r="P25" s="10"/>
      <c r="Q25" s="9">
        <f>IFERROR(SUM(M25:P25), "")</f>
        <v>0</v>
      </c>
    </row>
    <row r="26" spans="1:17" ht="20" customHeight="1" x14ac:dyDescent="0.2">
      <c r="A26" s="1"/>
      <c r="B26" s="1" t="str">
        <f>IFERROR(TEXT(TimeSheet24715[[#This Row],[Date]],"aaaa"), "")</f>
        <v>Sonntag</v>
      </c>
      <c r="C26" s="8">
        <f t="shared" si="3"/>
        <v>45725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IFERROR(TEXT(TimeSheet247917[[#This Row],[Date]],"aaaa"), "")</f>
        <v>Sonntag</v>
      </c>
      <c r="L26" s="8">
        <f t="shared" si="4"/>
        <v>45739</v>
      </c>
      <c r="M26" s="9"/>
      <c r="N26" s="9"/>
      <c r="O26" s="9"/>
      <c r="P26" s="10"/>
      <c r="Q26" s="9">
        <f>IFERROR(SUM(M26:P26), "")</f>
        <v>0</v>
      </c>
    </row>
    <row r="27" spans="1:17" ht="20" customHeight="1" x14ac:dyDescent="0.2">
      <c r="A27" s="1"/>
      <c r="B27" s="1" t="str">
        <f>IFERROR(TEXT(TimeSheet24715[[#This Row],[Date]],"aaaa"), "")</f>
        <v>Montag</v>
      </c>
      <c r="C27" s="8">
        <f t="shared" si="3"/>
        <v>45726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IFERROR(TEXT(TimeSheet247917[[#This Row],[Date]],"aaaa"), "")</f>
        <v>Montag</v>
      </c>
      <c r="L27" s="8">
        <f t="shared" si="4"/>
        <v>45740</v>
      </c>
      <c r="M27" s="9"/>
      <c r="N27" s="9"/>
      <c r="O27" s="9"/>
      <c r="P27" s="10"/>
      <c r="Q27" s="9">
        <f>IFERROR(SUM(M27:P27), "")</f>
        <v>0</v>
      </c>
    </row>
    <row r="28" spans="1:17" ht="20" customHeight="1" x14ac:dyDescent="0.2">
      <c r="A28" s="1"/>
      <c r="B28" s="1" t="str">
        <f>IFERROR(TEXT(TimeSheet24715[[#This Row],[Date]],"aaaa"), "")</f>
        <v>Dienstag</v>
      </c>
      <c r="C28" s="8">
        <f t="shared" si="3"/>
        <v>45727</v>
      </c>
      <c r="D28" s="9"/>
      <c r="E28" s="9"/>
      <c r="F28" s="9"/>
      <c r="G28" s="10"/>
      <c r="H28" s="9">
        <f>IFERROR(SUM(D28:G28), "")</f>
        <v>0</v>
      </c>
      <c r="J28" s="1"/>
      <c r="K28" s="1" t="str">
        <f>IFERROR(TEXT(TimeSheet247917[[#This Row],[Date]],"aaaa"), "")</f>
        <v>Dienstag</v>
      </c>
      <c r="L28" s="8">
        <f t="shared" si="4"/>
        <v>45741</v>
      </c>
      <c r="M28" s="9"/>
      <c r="N28" s="9"/>
      <c r="O28" s="9"/>
      <c r="P28" s="10"/>
      <c r="Q28" s="9">
        <f>IFERROR(SUM(M28:P28), "")</f>
        <v>0</v>
      </c>
    </row>
    <row r="29" spans="1:17" ht="20" customHeight="1" x14ac:dyDescent="0.2">
      <c r="A29" s="1"/>
      <c r="B29" s="1" t="str">
        <f>IFERROR(TEXT(TimeSheet24715[[#This Row],[Date]],"aaaa"), "")</f>
        <v>Mittwoch</v>
      </c>
      <c r="C29" s="8">
        <f t="shared" si="3"/>
        <v>45728</v>
      </c>
      <c r="D29" s="9"/>
      <c r="E29" s="9"/>
      <c r="F29" s="9">
        <v>1.5</v>
      </c>
      <c r="G29" s="10" t="s">
        <v>17</v>
      </c>
      <c r="H29" s="9">
        <f>IFERROR(SUM(D29:G29), "")</f>
        <v>1.5</v>
      </c>
      <c r="J29" s="1"/>
      <c r="K29" s="1" t="str">
        <f>IFERROR(TEXT(TimeSheet247917[[#This Row],[Date]],"aaaa"), "")</f>
        <v>Mittwoch</v>
      </c>
      <c r="L29" s="8">
        <f t="shared" si="4"/>
        <v>45742</v>
      </c>
      <c r="M29" s="9"/>
      <c r="N29" s="9"/>
      <c r="O29" s="9"/>
      <c r="P29" s="10"/>
      <c r="Q29" s="9">
        <f>IFERROR(SUM(M29:P29), "")</f>
        <v>0</v>
      </c>
    </row>
    <row r="30" spans="1:17" ht="20" customHeight="1" x14ac:dyDescent="0.2">
      <c r="A30" s="1"/>
      <c r="B30" s="1" t="str">
        <f>IFERROR(TEXT(TimeSheet24715[[#This Row],[Date]],"aaaa"), "")</f>
        <v>Donnerstag</v>
      </c>
      <c r="C30" s="8">
        <f t="shared" si="3"/>
        <v>45729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IFERROR(TEXT(TimeSheet247917[[#This Row],[Date]],"aaaa"), "")</f>
        <v>Donnerstag</v>
      </c>
      <c r="L30" s="8">
        <f t="shared" si="4"/>
        <v>45743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" customHeight="1" x14ac:dyDescent="0.2">
      <c r="A31" s="1"/>
      <c r="B31" s="1" t="str">
        <f>IFERROR(TEXT(TimeSheet24715[[#This Row],[Date]],"aaaa"), "")</f>
        <v>Freitag</v>
      </c>
      <c r="C31" s="8">
        <f>C22</f>
        <v>45730</v>
      </c>
      <c r="D31" s="9"/>
      <c r="E31" s="9"/>
      <c r="F31" s="9"/>
      <c r="G31" s="10"/>
      <c r="H31" s="9">
        <f t="shared" si="5"/>
        <v>0</v>
      </c>
      <c r="J31" s="1"/>
      <c r="K31" s="1" t="str">
        <f>IFERROR(TEXT(TimeSheet247917[[#This Row],[Date]],"aaaa"), "")</f>
        <v>Freitag</v>
      </c>
      <c r="L31" s="8">
        <f>L22</f>
        <v>45744</v>
      </c>
      <c r="M31" s="9"/>
      <c r="N31" s="9"/>
      <c r="O31" s="9"/>
      <c r="P31" s="10"/>
      <c r="Q31" s="9">
        <f t="shared" si="6"/>
        <v>0</v>
      </c>
    </row>
    <row r="32" spans="1:17" ht="19" thickBot="1" x14ac:dyDescent="0.25">
      <c r="A32" s="1"/>
      <c r="B32" s="1"/>
      <c r="C32" s="11" t="s">
        <v>9</v>
      </c>
      <c r="D32" s="12">
        <f>IFERROR(SUM(D25:D31), "")</f>
        <v>0</v>
      </c>
      <c r="E32" s="12">
        <f>IFERROR(SUM(E25:E31), "")</f>
        <v>0</v>
      </c>
      <c r="F32" s="12">
        <f>IFERROR(SUM(F25:F31), "")</f>
        <v>1.5</v>
      </c>
      <c r="G32" s="12">
        <f>IFERROR(SUM(G25:G31), "")</f>
        <v>0</v>
      </c>
      <c r="H32" s="12">
        <f>IFERROR(SUM(H25:H31), "")</f>
        <v>1.5</v>
      </c>
      <c r="J32" s="1"/>
      <c r="K32" s="1"/>
      <c r="L32" s="11" t="s">
        <v>9</v>
      </c>
      <c r="M32" s="12">
        <f>IFERROR(SUM(M25:M31), "")</f>
        <v>0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0</v>
      </c>
    </row>
    <row r="33" spans="1:17" ht="16" thickTop="1" x14ac:dyDescent="0.2">
      <c r="A33" s="1"/>
      <c r="B33" s="1"/>
      <c r="C33" s="1"/>
      <c r="D33" s="27"/>
      <c r="E33" s="27"/>
      <c r="F33" s="27"/>
      <c r="G33" s="27"/>
      <c r="H33" s="6"/>
      <c r="J33" s="1"/>
      <c r="K33" s="1"/>
      <c r="L33" s="1"/>
      <c r="M33" s="27"/>
      <c r="N33" s="27"/>
      <c r="O33" s="27"/>
      <c r="P33" s="27"/>
      <c r="Q33" s="6"/>
    </row>
    <row r="34" spans="1:17" x14ac:dyDescent="0.2">
      <c r="A34" s="1"/>
      <c r="B34" s="1"/>
      <c r="C34" s="1"/>
      <c r="D34" s="16" t="s">
        <v>10</v>
      </c>
      <c r="E34" s="17"/>
      <c r="F34" s="17"/>
      <c r="G34" s="17"/>
      <c r="H34" s="30">
        <v>45785</v>
      </c>
      <c r="J34" s="1"/>
      <c r="K34" s="1"/>
      <c r="L34" s="1"/>
      <c r="M34" s="16" t="s">
        <v>10</v>
      </c>
      <c r="N34" s="17"/>
      <c r="O34" s="17"/>
      <c r="P34" s="17"/>
      <c r="Q34" s="30">
        <v>45785</v>
      </c>
    </row>
    <row r="35" spans="1:17" x14ac:dyDescent="0.2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C22:D22"/>
    <mergeCell ref="L22:M22"/>
    <mergeCell ref="D33:G33"/>
    <mergeCell ref="M33:P33"/>
    <mergeCell ref="D34:G34"/>
    <mergeCell ref="M34:P34"/>
    <mergeCell ref="B19:H19"/>
    <mergeCell ref="K19:Q19"/>
    <mergeCell ref="C21:D21"/>
    <mergeCell ref="G21:H21"/>
    <mergeCell ref="L21:M21"/>
    <mergeCell ref="P21:Q21"/>
    <mergeCell ref="M16:P16"/>
    <mergeCell ref="B1:H1"/>
    <mergeCell ref="C3:D3"/>
    <mergeCell ref="G3:H3"/>
    <mergeCell ref="C4:D4"/>
    <mergeCell ref="D15:G15"/>
    <mergeCell ref="D16:G16"/>
    <mergeCell ref="K1:Q1"/>
    <mergeCell ref="L3:M3"/>
    <mergeCell ref="P3:Q3"/>
    <mergeCell ref="L4:M4"/>
    <mergeCell ref="M15:P15"/>
  </mergeCells>
  <dataValidations count="19">
    <dataValidation allowBlank="1" showInputMessage="1" showErrorMessage="1" prompt="Create a Weekly Time Sheet in this worksheet. Total Hours and Total Pay are automatically calculated at end of TimeSheet table" sqref="A1 A19 J19 J1" xr:uid="{9013C89F-7169-4F50-9146-7DE0D2D65A37}"/>
    <dataValidation allowBlank="1" showInputMessage="1" showErrorMessage="1" prompt="Title of this worksheet is in this cell" sqref="B1:H1 B19:H19 K19:Q19 K1:Q1" xr:uid="{29802395-DBBC-439C-846E-7D7F343A3E57}"/>
    <dataValidation allowBlank="1" showInputMessage="1" showErrorMessage="1" prompt="Enter Company Name in this cell. Enter employee details in cells below and Week ending date in cell C5" sqref="B2 B20 K20 K2" xr:uid="{D38A4EB8-0997-45BE-A415-38ADFD42D517}"/>
    <dataValidation allowBlank="1" showInputMessage="1" showErrorMessage="1" prompt="Enter Employee name in cell at right" sqref="B3 B21 K21 K3" xr:uid="{58582A32-541F-4EF6-A126-05373DE549D1}"/>
    <dataValidation allowBlank="1" showInputMessage="1" showErrorMessage="1" prompt="Enter Employee name in this cell" sqref="C3:D3 C21:D21 L21:M21 L3:M3" xr:uid="{4A0509DC-DD19-4BC7-9470-20540EFA1342}"/>
    <dataValidation allowBlank="1" showInputMessage="1" showErrorMessage="1" prompt="Enter Employee phone number in cell at right" sqref="F3 F21 O21 O3" xr:uid="{B9490E37-5170-4E9D-8E4E-4705FDC6EEE3}"/>
    <dataValidation allowBlank="1" showInputMessage="1" showErrorMessage="1" prompt="Enter Employee phone number in this cell" sqref="G3:H3 G21:H21 P21:Q21 P3:Q3" xr:uid="{76A00DF9-BB70-4C6D-823B-045DBA83EDF2}"/>
    <dataValidation allowBlank="1" showInputMessage="1" showErrorMessage="1" prompt="Enter Regular Hours in this column under this heading" sqref="D6 D24 M6 M24" xr:uid="{4A35505B-3FDD-4666-8714-B52E51848038}"/>
    <dataValidation allowBlank="1" showInputMessage="1" showErrorMessage="1" prompt="Date is automatically updated in this column under this heading based on Week ending date in cell C5" sqref="C6 C24 L6 L24" xr:uid="{BFFD17A5-E91D-49B5-BA5E-4A67EBA44404}"/>
    <dataValidation allowBlank="1" showInputMessage="1" showErrorMessage="1" prompt="Enter Overtime Hours in this column under this heading" sqref="E6 E24 N6 N24" xr:uid="{B817E91F-F24D-4210-8FD8-B7056C88391C}"/>
    <dataValidation allowBlank="1" showInputMessage="1" showErrorMessage="1" prompt="Enter Sick hours in this column under this heading" sqref="F6 F24 O6 O24" xr:uid="{A5D9FA4B-E4D6-4DF1-8B19-9ECCD6BBD39A}"/>
    <dataValidation allowBlank="1" showInputMessage="1" showErrorMessage="1" prompt="Enter Vacation hours in this column under this heading" sqref="G6 G24 P6 P24" xr:uid="{49536540-83A7-4FE1-9861-63CE3B66CA9C}"/>
    <dataValidation allowBlank="1" showInputMessage="1" showErrorMessage="1" prompt="Total Hours for each weekday are automatically calculated in this column under this heading" sqref="H6 H24 Q6 Q24" xr:uid="{EADF6070-6307-4A57-B5E1-908B0D084526}"/>
    <dataValidation allowBlank="1" showInputMessage="1" showErrorMessage="1" prompt="Total hours for the entire period are automatically calculated in cells at right" sqref="C14 C32 L14 L32" xr:uid="{111116A0-0010-430E-9257-ADFECC41B658}"/>
    <dataValidation allowBlank="1" showInputMessage="1" showErrorMessage="1" prompt="Enter Employee signature in this cell" sqref="D15:G15 D33:G33 M15:P15 M33:P33" xr:uid="{6CE591FF-83D8-47D4-914B-1D1675BC1AF1}"/>
    <dataValidation allowBlank="1" showInputMessage="1" showErrorMessage="1" prompt="Enter Date in this cell" sqref="H15 H33 Q15 Q33" xr:uid="{90CEE6B0-81DD-4B03-A2F5-253A9E073168}"/>
    <dataValidation allowBlank="1" showInputMessage="1" showErrorMessage="1" prompt="Enter Week ending date in cell at right" sqref="B4 B22 K22 K4" xr:uid="{610D4674-59F6-4353-B4AE-415A841012DA}"/>
    <dataValidation allowBlank="1" showInputMessage="1" showErrorMessage="1" prompt="Enter Week ending date in this cell" sqref="C4 C22 L22 L4" xr:uid="{63D06F90-15F9-4A4D-9AA4-30A1DDFFED40}"/>
    <dataValidation allowBlank="1" showInputMessage="1" showErrorMessage="1" prompt="Weekdays are automatically updated in this column under this heading" sqref="B6 B24 K6 K24" xr:uid="{0A95188E-EB83-4A11-99FF-F8DFA3466D36}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DDE2A-BE3E-4863-BC6C-C930B806DB4F}">
  <dimension ref="A1:Q35"/>
  <sheetViews>
    <sheetView tabSelected="1" topLeftCell="A11" workbookViewId="0">
      <selection activeCell="H34" sqref="H34"/>
    </sheetView>
  </sheetViews>
  <sheetFormatPr baseColWidth="10" defaultRowHeight="15" x14ac:dyDescent="0.2"/>
  <cols>
    <col min="2" max="8" width="15.6640625" customWidth="1"/>
    <col min="11" max="17" width="15.6640625" customWidth="1"/>
  </cols>
  <sheetData>
    <row r="1" spans="1:17" ht="36" customHeight="1" thickBot="1" x14ac:dyDescent="0.35">
      <c r="A1" s="1"/>
      <c r="B1" s="18" t="s">
        <v>0</v>
      </c>
      <c r="C1" s="18"/>
      <c r="D1" s="18"/>
      <c r="E1" s="18"/>
      <c r="F1" s="18"/>
      <c r="G1" s="18"/>
      <c r="H1" s="18"/>
      <c r="J1" s="1"/>
      <c r="K1" s="18" t="s">
        <v>0</v>
      </c>
      <c r="L1" s="18"/>
      <c r="M1" s="18"/>
      <c r="N1" s="18"/>
      <c r="O1" s="18"/>
      <c r="P1" s="18"/>
      <c r="Q1" s="18"/>
    </row>
    <row r="2" spans="1:17" ht="21" thickBot="1" x14ac:dyDescent="0.25">
      <c r="A2" s="13">
        <f>'March 25'!A2+'March 25'!H14+'March 25'!H32+'March 25'!Q14+'March 25'!Q32</f>
        <v>10</v>
      </c>
      <c r="B2" s="2" t="str">
        <f>' Feb 25'!B2</f>
        <v>UGB</v>
      </c>
      <c r="C2" s="1"/>
      <c r="D2" s="1"/>
      <c r="E2" s="1"/>
      <c r="F2" s="1"/>
      <c r="G2" s="1"/>
      <c r="H2" s="1"/>
      <c r="J2" s="1"/>
      <c r="K2" s="2" t="str">
        <f>B2</f>
        <v>UGB</v>
      </c>
      <c r="L2" s="1"/>
      <c r="M2" s="1"/>
      <c r="N2" s="1"/>
      <c r="O2" s="1"/>
      <c r="P2" s="1"/>
      <c r="Q2" s="1"/>
    </row>
    <row r="3" spans="1:17" ht="16" thickBot="1" x14ac:dyDescent="0.25">
      <c r="A3" s="1"/>
      <c r="B3" s="3" t="s">
        <v>1</v>
      </c>
      <c r="C3" s="28" t="s">
        <v>13</v>
      </c>
      <c r="D3" s="28"/>
      <c r="E3" s="1"/>
      <c r="F3" s="4"/>
      <c r="G3" s="21"/>
      <c r="H3" s="21"/>
      <c r="J3" s="1"/>
      <c r="K3" s="3" t="s">
        <v>1</v>
      </c>
      <c r="L3" s="28" t="str">
        <f>C3</f>
        <v>Prof. Ousmane THIARE</v>
      </c>
      <c r="M3" s="28"/>
      <c r="N3" s="1"/>
      <c r="O3" s="4"/>
      <c r="P3" s="21"/>
      <c r="Q3" s="21"/>
    </row>
    <row r="4" spans="1:17" ht="16" thickBot="1" x14ac:dyDescent="0.25">
      <c r="A4" s="1"/>
      <c r="B4" s="5" t="s">
        <v>2</v>
      </c>
      <c r="C4" s="29">
        <v>45751</v>
      </c>
      <c r="D4" s="29"/>
      <c r="E4" s="1"/>
      <c r="F4" s="1"/>
      <c r="G4" s="1"/>
      <c r="H4" s="1"/>
      <c r="J4" s="1"/>
      <c r="K4" s="5" t="s">
        <v>2</v>
      </c>
      <c r="L4" s="29">
        <f>C22+7</f>
        <v>45765</v>
      </c>
      <c r="M4" s="29"/>
      <c r="N4" s="1"/>
      <c r="O4" s="1"/>
      <c r="P4" s="1"/>
      <c r="Q4" s="1"/>
    </row>
    <row r="5" spans="1:17" x14ac:dyDescent="0.2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45" customHeight="1" x14ac:dyDescent="0.2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" customHeight="1" x14ac:dyDescent="0.2">
      <c r="A7" s="1"/>
      <c r="B7" s="1" t="str">
        <f>IFERROR(TEXT(TimeSheet21418[[#This Row],[Date]],"aaaa"), "")</f>
        <v>Samstag</v>
      </c>
      <c r="C7" s="8">
        <f>IFERROR(IF($C$4=0,"",$C$4-6), "")</f>
        <v>45745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IFERROR(TEXT(TimeSheet281620[[#This Row],[Date]],"aaaa"), "")</f>
        <v>Samstag</v>
      </c>
      <c r="L7" s="8">
        <f t="shared" ref="L7:L12" si="0">L8-1</f>
        <v>45759</v>
      </c>
      <c r="M7" s="9"/>
      <c r="N7" s="9"/>
      <c r="O7" s="9"/>
      <c r="P7" s="10"/>
      <c r="Q7" s="9">
        <f>IFERROR(SUM(M7:P7), "")</f>
        <v>0</v>
      </c>
    </row>
    <row r="8" spans="1:17" ht="20" customHeight="1" x14ac:dyDescent="0.2">
      <c r="A8" s="1"/>
      <c r="B8" s="1" t="str">
        <f>IFERROR(TEXT(TimeSheet21418[[#This Row],[Date]],"aaaa"), "")</f>
        <v>Sonntag</v>
      </c>
      <c r="C8" s="8">
        <f>IFERROR(IF($C$4=0,"",$C$4-5), "")</f>
        <v>45746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IFERROR(TEXT(TimeSheet281620[[#This Row],[Date]],"aaaa"), "")</f>
        <v>Sonntag</v>
      </c>
      <c r="L8" s="8">
        <f t="shared" si="0"/>
        <v>45760</v>
      </c>
      <c r="M8" s="9"/>
      <c r="N8" s="9"/>
      <c r="O8" s="9"/>
      <c r="P8" s="10"/>
      <c r="Q8" s="9">
        <f>IFERROR(SUM(M8:P8), "")</f>
        <v>0</v>
      </c>
    </row>
    <row r="9" spans="1:17" ht="20" customHeight="1" x14ac:dyDescent="0.2">
      <c r="A9" s="1"/>
      <c r="B9" s="1" t="str">
        <f>IFERROR(TEXT(TimeSheet21418[[#This Row],[Date]],"aaaa"), "")</f>
        <v>Montag</v>
      </c>
      <c r="C9" s="8">
        <f>IFERROR(IF($C$4=0,"",$C$4-4), "")</f>
        <v>45747</v>
      </c>
      <c r="D9" s="9"/>
      <c r="E9" s="9"/>
      <c r="F9" s="9"/>
      <c r="G9" s="10"/>
      <c r="H9" s="9">
        <f>IFERROR(SUM(D9:G9), "")</f>
        <v>0</v>
      </c>
      <c r="J9" s="1"/>
      <c r="K9" s="1" t="str">
        <f>IFERROR(TEXT(TimeSheet281620[[#This Row],[Date]],"aaaa"), "")</f>
        <v>Montag</v>
      </c>
      <c r="L9" s="8">
        <f t="shared" si="0"/>
        <v>45761</v>
      </c>
      <c r="M9" s="9"/>
      <c r="N9" s="9"/>
      <c r="O9" s="9"/>
      <c r="P9" s="10"/>
      <c r="Q9" s="9">
        <f>IFERROR(SUM(M9:P9), "")</f>
        <v>0</v>
      </c>
    </row>
    <row r="10" spans="1:17" ht="20" customHeight="1" x14ac:dyDescent="0.2">
      <c r="A10" s="1"/>
      <c r="B10" s="1" t="str">
        <f>IFERROR(TEXT(TimeSheet21418[[#This Row],[Date]],"aaaa"), "")</f>
        <v>Dienstag</v>
      </c>
      <c r="C10" s="8">
        <f>IFERROR(IF($C$4=0,"",$C$4-3), "")</f>
        <v>45748</v>
      </c>
      <c r="D10" s="9"/>
      <c r="E10" s="9"/>
      <c r="F10" s="9"/>
      <c r="G10" s="10"/>
      <c r="H10" s="9">
        <f>IFERROR(SUM(D10:G10), "")</f>
        <v>0</v>
      </c>
      <c r="J10" s="1"/>
      <c r="K10" s="1" t="str">
        <f>IFERROR(TEXT(TimeSheet281620[[#This Row],[Date]],"aaaa"), "")</f>
        <v>Dienstag</v>
      </c>
      <c r="L10" s="8">
        <f t="shared" si="0"/>
        <v>45762</v>
      </c>
      <c r="M10" s="9"/>
      <c r="N10" s="9"/>
      <c r="O10" s="9"/>
      <c r="P10" s="10"/>
      <c r="Q10" s="9">
        <f>IFERROR(SUM(M10:P10), "")</f>
        <v>0</v>
      </c>
    </row>
    <row r="11" spans="1:17" ht="20" customHeight="1" x14ac:dyDescent="0.2">
      <c r="A11" s="1"/>
      <c r="B11" s="1" t="str">
        <f>IFERROR(TEXT(TimeSheet21418[[#This Row],[Date]],"aaaa"), "")</f>
        <v>Mittwoch</v>
      </c>
      <c r="C11" s="8">
        <f>IFERROR(IF($C$4=0,"",$C$4-2), "")</f>
        <v>45749</v>
      </c>
      <c r="D11" s="9"/>
      <c r="E11" s="9"/>
      <c r="F11" s="9"/>
      <c r="G11" s="10"/>
      <c r="H11" s="9">
        <f>IFERROR(SUM(D11:G11), "")</f>
        <v>0</v>
      </c>
      <c r="J11" s="1"/>
      <c r="K11" s="1" t="str">
        <f>IFERROR(TEXT(TimeSheet281620[[#This Row],[Date]],"aaaa"), "")</f>
        <v>Mittwoch</v>
      </c>
      <c r="L11" s="8">
        <f t="shared" si="0"/>
        <v>45763</v>
      </c>
      <c r="M11" s="9"/>
      <c r="N11" s="9"/>
      <c r="O11" s="9"/>
      <c r="P11" s="10"/>
      <c r="Q11" s="9">
        <f>IFERROR(SUM(M11:P11), "")</f>
        <v>0</v>
      </c>
    </row>
    <row r="12" spans="1:17" ht="20" customHeight="1" x14ac:dyDescent="0.2">
      <c r="A12" s="1"/>
      <c r="B12" s="1" t="str">
        <f>IFERROR(TEXT(TimeSheet21418[[#This Row],[Date]],"aaaa"), "")</f>
        <v>Donnerstag</v>
      </c>
      <c r="C12" s="8">
        <f>IFERROR(IF($C$4=0,"",$C$4-1), "")</f>
        <v>45750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IFERROR(TEXT(TimeSheet281620[[#This Row],[Date]],"aaaa"), "")</f>
        <v>Donnerstag</v>
      </c>
      <c r="L12" s="8">
        <f t="shared" si="0"/>
        <v>45764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" customHeight="1" x14ac:dyDescent="0.2">
      <c r="A13" s="1"/>
      <c r="B13" s="1" t="str">
        <f>IFERROR(TEXT(TimeSheet21418[[#This Row],[Date]],"aaaa"), "")</f>
        <v>Freitag</v>
      </c>
      <c r="C13" s="8">
        <f>IFERROR(IF($C$4=0,"",$C$4), "")</f>
        <v>45751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IFERROR(TEXT(TimeSheet281620[[#This Row],[Date]],"aaaa"), "")</f>
        <v>Freitag</v>
      </c>
      <c r="L13" s="8">
        <f>L4</f>
        <v>45765</v>
      </c>
      <c r="M13" s="9"/>
      <c r="N13" s="9"/>
      <c r="O13" s="9"/>
      <c r="P13" s="10"/>
      <c r="Q13" s="9">
        <f t="shared" si="2"/>
        <v>0</v>
      </c>
    </row>
    <row r="14" spans="1:17" ht="19" thickBot="1" x14ac:dyDescent="0.25">
      <c r="A14" s="1"/>
      <c r="B14" s="1"/>
      <c r="C14" s="11" t="s">
        <v>9</v>
      </c>
      <c r="D14" s="12">
        <f>IFERROR(SUM(D7:D13), "")</f>
        <v>0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0</v>
      </c>
      <c r="J14" s="1"/>
      <c r="K14" s="1"/>
      <c r="L14" s="11" t="s">
        <v>9</v>
      </c>
      <c r="M14" s="12">
        <f>IFERROR(SUM(M7:M13), "")</f>
        <v>0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0</v>
      </c>
    </row>
    <row r="15" spans="1:17" ht="16" thickTop="1" x14ac:dyDescent="0.2">
      <c r="A15" s="1"/>
      <c r="B15" s="1"/>
      <c r="C15" s="1"/>
      <c r="D15" s="27"/>
      <c r="E15" s="27"/>
      <c r="F15" s="27"/>
      <c r="G15" s="27"/>
      <c r="H15" s="6"/>
      <c r="J15" s="1"/>
      <c r="K15" s="1"/>
      <c r="L15" s="1"/>
      <c r="M15" s="27"/>
      <c r="N15" s="27"/>
      <c r="O15" s="27"/>
      <c r="P15" s="27"/>
      <c r="Q15" s="6"/>
    </row>
    <row r="16" spans="1:17" x14ac:dyDescent="0.2">
      <c r="A16" s="1"/>
      <c r="B16" s="1"/>
      <c r="C16" s="1"/>
      <c r="D16" s="16" t="s">
        <v>10</v>
      </c>
      <c r="E16" s="17"/>
      <c r="F16" s="17"/>
      <c r="G16" s="17"/>
      <c r="H16" s="30">
        <v>45785</v>
      </c>
      <c r="J16" s="1"/>
      <c r="K16" s="1"/>
      <c r="L16" s="1"/>
      <c r="M16" s="16" t="s">
        <v>10</v>
      </c>
      <c r="N16" s="17"/>
      <c r="O16" s="17"/>
      <c r="P16" s="17"/>
      <c r="Q16" s="30">
        <v>45785</v>
      </c>
    </row>
    <row r="17" spans="1:17" x14ac:dyDescent="0.2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4" x14ac:dyDescent="0.3">
      <c r="A19" s="1"/>
      <c r="B19" s="18" t="s">
        <v>0</v>
      </c>
      <c r="C19" s="18"/>
      <c r="D19" s="18"/>
      <c r="E19" s="18"/>
      <c r="F19" s="18"/>
      <c r="G19" s="18"/>
      <c r="H19" s="18"/>
      <c r="J19" s="1"/>
      <c r="K19" s="18" t="s">
        <v>0</v>
      </c>
      <c r="L19" s="18"/>
      <c r="M19" s="18"/>
      <c r="N19" s="18"/>
      <c r="O19" s="18"/>
      <c r="P19" s="18"/>
      <c r="Q19" s="18"/>
    </row>
    <row r="20" spans="1:17" ht="21" thickBot="1" x14ac:dyDescent="0.25">
      <c r="A20" s="1"/>
      <c r="B20" s="2" t="str">
        <f>B2</f>
        <v>UGB</v>
      </c>
      <c r="C20" s="1"/>
      <c r="D20" s="1"/>
      <c r="E20" s="1"/>
      <c r="F20" s="1"/>
      <c r="G20" s="1"/>
      <c r="H20" s="1"/>
      <c r="J20" s="1"/>
      <c r="K20" s="2" t="str">
        <f>B2</f>
        <v>UGB</v>
      </c>
      <c r="L20" s="1"/>
      <c r="M20" s="1"/>
      <c r="N20" s="1"/>
      <c r="O20" s="1"/>
      <c r="P20" s="1"/>
      <c r="Q20" s="1"/>
    </row>
    <row r="21" spans="1:17" ht="17" thickTop="1" thickBot="1" x14ac:dyDescent="0.25">
      <c r="A21" s="1"/>
      <c r="B21" s="3" t="s">
        <v>1</v>
      </c>
      <c r="C21" s="28" t="str">
        <f>C3</f>
        <v>Prof. Ousmane THIARE</v>
      </c>
      <c r="D21" s="28"/>
      <c r="E21" s="1"/>
      <c r="F21" s="4"/>
      <c r="G21" s="21"/>
      <c r="H21" s="21"/>
      <c r="J21" s="1"/>
      <c r="K21" s="3" t="s">
        <v>1</v>
      </c>
      <c r="L21" s="28" t="str">
        <f>C3</f>
        <v>Prof. Ousmane THIARE</v>
      </c>
      <c r="M21" s="28"/>
      <c r="N21" s="1"/>
      <c r="O21" s="4"/>
      <c r="P21" s="21"/>
      <c r="Q21" s="21"/>
    </row>
    <row r="22" spans="1:17" ht="16" thickBot="1" x14ac:dyDescent="0.25">
      <c r="A22" s="1"/>
      <c r="B22" s="5" t="s">
        <v>2</v>
      </c>
      <c r="C22" s="29">
        <f>C4+7</f>
        <v>45758</v>
      </c>
      <c r="D22" s="29"/>
      <c r="E22" s="1"/>
      <c r="F22" s="1"/>
      <c r="G22" s="1"/>
      <c r="H22" s="1"/>
      <c r="J22" s="1"/>
      <c r="K22" s="5" t="s">
        <v>2</v>
      </c>
      <c r="L22" s="29">
        <f>L4+7</f>
        <v>45772</v>
      </c>
      <c r="M22" s="29"/>
      <c r="N22" s="1"/>
      <c r="O22" s="1"/>
      <c r="P22" s="1"/>
      <c r="Q22" s="1"/>
    </row>
    <row r="23" spans="1:17" x14ac:dyDescent="0.2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 x14ac:dyDescent="0.2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" customHeight="1" x14ac:dyDescent="0.2">
      <c r="A25" s="1"/>
      <c r="B25" s="1" t="str">
        <f>IFERROR(TEXT(TimeSheet2471519[[#This Row],[Date]],"aaaa"), "")</f>
        <v>Samstag</v>
      </c>
      <c r="C25" s="8">
        <f t="shared" ref="C25:C30" si="3">C26-1</f>
        <v>45752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IFERROR(TEXT(TimeSheet24791721[[#This Row],[Date]],"aaaa"), "")</f>
        <v>Samstag</v>
      </c>
      <c r="L25" s="8">
        <f t="shared" ref="L25:L30" si="4">L26-1</f>
        <v>45766</v>
      </c>
      <c r="M25" s="9"/>
      <c r="N25" s="9"/>
      <c r="O25" s="9"/>
      <c r="P25" s="10"/>
      <c r="Q25" s="9">
        <f>IFERROR(SUM(M25:P25), "")</f>
        <v>0</v>
      </c>
    </row>
    <row r="26" spans="1:17" ht="20" customHeight="1" x14ac:dyDescent="0.2">
      <c r="A26" s="1"/>
      <c r="B26" s="1" t="str">
        <f>IFERROR(TEXT(TimeSheet2471519[[#This Row],[Date]],"aaaa"), "")</f>
        <v>Sonntag</v>
      </c>
      <c r="C26" s="8">
        <f t="shared" si="3"/>
        <v>45753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IFERROR(TEXT(TimeSheet24791721[[#This Row],[Date]],"aaaa"), "")</f>
        <v>Sonntag</v>
      </c>
      <c r="L26" s="8">
        <f t="shared" si="4"/>
        <v>45767</v>
      </c>
      <c r="M26" s="9"/>
      <c r="N26" s="9"/>
      <c r="O26" s="9"/>
      <c r="P26" s="10"/>
      <c r="Q26" s="9">
        <f>IFERROR(SUM(M26:P26), "")</f>
        <v>0</v>
      </c>
    </row>
    <row r="27" spans="1:17" ht="20" customHeight="1" x14ac:dyDescent="0.2">
      <c r="A27" s="1"/>
      <c r="B27" s="1" t="str">
        <f>IFERROR(TEXT(TimeSheet2471519[[#This Row],[Date]],"aaaa"), "")</f>
        <v>Montag</v>
      </c>
      <c r="C27" s="8">
        <f t="shared" si="3"/>
        <v>45754</v>
      </c>
      <c r="D27" s="9"/>
      <c r="E27" s="9"/>
      <c r="F27" s="9">
        <v>1.5</v>
      </c>
      <c r="G27" s="10" t="s">
        <v>17</v>
      </c>
      <c r="H27" s="9">
        <f>IFERROR(SUM(D27:G27), "")</f>
        <v>1.5</v>
      </c>
      <c r="J27" s="1"/>
      <c r="K27" s="1" t="str">
        <f>IFERROR(TEXT(TimeSheet24791721[[#This Row],[Date]],"aaaa"), "")</f>
        <v>Montag</v>
      </c>
      <c r="L27" s="8">
        <f t="shared" si="4"/>
        <v>45768</v>
      </c>
      <c r="M27" s="9"/>
      <c r="N27" s="9"/>
      <c r="O27" s="9"/>
      <c r="P27" s="10"/>
      <c r="Q27" s="9">
        <f>IFERROR(SUM(M27:P27), "")</f>
        <v>0</v>
      </c>
    </row>
    <row r="28" spans="1:17" ht="20" customHeight="1" x14ac:dyDescent="0.2">
      <c r="A28" s="1"/>
      <c r="B28" s="1" t="str">
        <f>IFERROR(TEXT(TimeSheet2471519[[#This Row],[Date]],"aaaa"), "")</f>
        <v>Dienstag</v>
      </c>
      <c r="C28" s="8">
        <f t="shared" si="3"/>
        <v>45755</v>
      </c>
      <c r="D28" s="9"/>
      <c r="E28" s="9"/>
      <c r="F28" s="9"/>
      <c r="G28" s="10"/>
      <c r="H28" s="9">
        <f>IFERROR(SUM(D28:G28), "")</f>
        <v>0</v>
      </c>
      <c r="J28" s="1"/>
      <c r="K28" s="1" t="str">
        <f>IFERROR(TEXT(TimeSheet24791721[[#This Row],[Date]],"aaaa"), "")</f>
        <v>Dienstag</v>
      </c>
      <c r="L28" s="8">
        <f t="shared" si="4"/>
        <v>45769</v>
      </c>
      <c r="M28" s="9"/>
      <c r="N28" s="9"/>
      <c r="O28" s="9"/>
      <c r="P28" s="10"/>
      <c r="Q28" s="9">
        <f>IFERROR(SUM(M28:P28), "")</f>
        <v>0</v>
      </c>
    </row>
    <row r="29" spans="1:17" ht="20" customHeight="1" x14ac:dyDescent="0.2">
      <c r="A29" s="1"/>
      <c r="B29" s="1" t="str">
        <f>IFERROR(TEXT(TimeSheet2471519[[#This Row],[Date]],"aaaa"), "")</f>
        <v>Mittwoch</v>
      </c>
      <c r="C29" s="8">
        <f t="shared" si="3"/>
        <v>45756</v>
      </c>
      <c r="D29" s="9"/>
      <c r="E29" s="9"/>
      <c r="F29" s="9"/>
      <c r="G29" s="10"/>
      <c r="H29" s="9">
        <f>IFERROR(SUM(D29:G29), "")</f>
        <v>0</v>
      </c>
      <c r="J29" s="1"/>
      <c r="K29" s="1" t="str">
        <f>IFERROR(TEXT(TimeSheet24791721[[#This Row],[Date]],"aaaa"), "")</f>
        <v>Mittwoch</v>
      </c>
      <c r="L29" s="8">
        <f t="shared" si="4"/>
        <v>45770</v>
      </c>
      <c r="M29" s="9"/>
      <c r="N29" s="9"/>
      <c r="O29" s="9"/>
      <c r="P29" s="10"/>
      <c r="Q29" s="9">
        <f>IFERROR(SUM(M29:P29), "")</f>
        <v>0</v>
      </c>
    </row>
    <row r="30" spans="1:17" ht="20" customHeight="1" x14ac:dyDescent="0.2">
      <c r="A30" s="1"/>
      <c r="B30" s="1" t="str">
        <f>IFERROR(TEXT(TimeSheet2471519[[#This Row],[Date]],"aaaa"), "")</f>
        <v>Donnerstag</v>
      </c>
      <c r="C30" s="8">
        <f t="shared" si="3"/>
        <v>45757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IFERROR(TEXT(TimeSheet24791721[[#This Row],[Date]],"aaaa"), "")</f>
        <v>Donnerstag</v>
      </c>
      <c r="L30" s="8">
        <f t="shared" si="4"/>
        <v>45771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" customHeight="1" x14ac:dyDescent="0.2">
      <c r="A31" s="1"/>
      <c r="B31" s="1" t="str">
        <f>IFERROR(TEXT(TimeSheet2471519[[#This Row],[Date]],"aaaa"), "")</f>
        <v>Freitag</v>
      </c>
      <c r="C31" s="8">
        <f>C22</f>
        <v>45758</v>
      </c>
      <c r="D31" s="9"/>
      <c r="E31" s="9"/>
      <c r="F31" s="9"/>
      <c r="G31" s="10"/>
      <c r="H31" s="9">
        <f t="shared" si="5"/>
        <v>0</v>
      </c>
      <c r="J31" s="1"/>
      <c r="K31" s="1" t="str">
        <f>IFERROR(TEXT(TimeSheet24791721[[#This Row],[Date]],"aaaa"), "")</f>
        <v>Freitag</v>
      </c>
      <c r="L31" s="8">
        <f>L22</f>
        <v>45772</v>
      </c>
      <c r="M31" s="9"/>
      <c r="N31" s="9"/>
      <c r="O31" s="9"/>
      <c r="P31" s="10"/>
      <c r="Q31" s="9">
        <f t="shared" si="6"/>
        <v>0</v>
      </c>
    </row>
    <row r="32" spans="1:17" ht="19" thickBot="1" x14ac:dyDescent="0.25">
      <c r="A32" s="1"/>
      <c r="B32" s="1"/>
      <c r="C32" s="11" t="s">
        <v>9</v>
      </c>
      <c r="D32" s="12">
        <f>IFERROR(SUM(D25:D31), "")</f>
        <v>0</v>
      </c>
      <c r="E32" s="12">
        <f>IFERROR(SUM(E25:E31), "")</f>
        <v>0</v>
      </c>
      <c r="F32" s="12">
        <f>IFERROR(SUM(F25:F31), "")</f>
        <v>1.5</v>
      </c>
      <c r="G32" s="12">
        <f>IFERROR(SUM(G25:G31), "")</f>
        <v>0</v>
      </c>
      <c r="H32" s="12">
        <f>IFERROR(SUM(H25:H31), "")</f>
        <v>1.5</v>
      </c>
      <c r="J32" s="1"/>
      <c r="K32" s="1"/>
      <c r="L32" s="11" t="s">
        <v>9</v>
      </c>
      <c r="M32" s="12">
        <f>IFERROR(SUM(M25:M31), "")</f>
        <v>0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0</v>
      </c>
    </row>
    <row r="33" spans="1:17" ht="16" thickTop="1" x14ac:dyDescent="0.2">
      <c r="A33" s="1"/>
      <c r="B33" s="1"/>
      <c r="C33" s="1"/>
      <c r="D33" s="27"/>
      <c r="E33" s="27"/>
      <c r="F33" s="27"/>
      <c r="G33" s="27"/>
      <c r="H33" s="6"/>
      <c r="J33" s="1"/>
      <c r="K33" s="1"/>
      <c r="L33" s="1"/>
      <c r="M33" s="27"/>
      <c r="N33" s="27"/>
      <c r="O33" s="27"/>
      <c r="P33" s="27"/>
      <c r="Q33" s="6"/>
    </row>
    <row r="34" spans="1:17" x14ac:dyDescent="0.2">
      <c r="A34" s="1"/>
      <c r="B34" s="1"/>
      <c r="C34" s="1"/>
      <c r="D34" s="16" t="s">
        <v>10</v>
      </c>
      <c r="E34" s="17"/>
      <c r="F34" s="17"/>
      <c r="G34" s="17"/>
      <c r="H34" s="30">
        <v>45785</v>
      </c>
      <c r="J34" s="1"/>
      <c r="K34" s="1"/>
      <c r="L34" s="1"/>
      <c r="M34" s="16" t="s">
        <v>10</v>
      </c>
      <c r="N34" s="17"/>
      <c r="O34" s="17"/>
      <c r="P34" s="17"/>
      <c r="Q34" s="30">
        <v>45785</v>
      </c>
    </row>
    <row r="35" spans="1:17" x14ac:dyDescent="0.2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C22:D22"/>
    <mergeCell ref="L22:M22"/>
    <mergeCell ref="D33:G33"/>
    <mergeCell ref="M33:P33"/>
    <mergeCell ref="D34:G34"/>
    <mergeCell ref="M34:P34"/>
    <mergeCell ref="B19:H19"/>
    <mergeCell ref="K19:Q19"/>
    <mergeCell ref="C21:D21"/>
    <mergeCell ref="G21:H21"/>
    <mergeCell ref="L21:M21"/>
    <mergeCell ref="P21:Q21"/>
    <mergeCell ref="C4:D4"/>
    <mergeCell ref="L4:M4"/>
    <mergeCell ref="D15:G15"/>
    <mergeCell ref="M15:P15"/>
    <mergeCell ref="D16:G16"/>
    <mergeCell ref="M16:P16"/>
    <mergeCell ref="B1:H1"/>
    <mergeCell ref="K1:Q1"/>
    <mergeCell ref="C3:D3"/>
    <mergeCell ref="G3:H3"/>
    <mergeCell ref="L3:M3"/>
    <mergeCell ref="P3:Q3"/>
  </mergeCells>
  <dataValidations count="19">
    <dataValidation allowBlank="1" showInputMessage="1" showErrorMessage="1" prompt="Weekdays are automatically updated in this column under this heading" sqref="B6 B24 K6 K24" xr:uid="{A672A162-6375-4D1F-8B5A-F695E1CE2263}"/>
    <dataValidation allowBlank="1" showInputMessage="1" showErrorMessage="1" prompt="Enter Week ending date in this cell" sqref="C4 C22 L22 L4" xr:uid="{DD1B930F-E565-4F42-AF35-4246DE80D427}"/>
    <dataValidation allowBlank="1" showInputMessage="1" showErrorMessage="1" prompt="Enter Week ending date in cell at right" sqref="B4 B22 K22 K4" xr:uid="{27601886-81D3-49DD-9DD1-A6B37009FEE2}"/>
    <dataValidation allowBlank="1" showInputMessage="1" showErrorMessage="1" prompt="Enter Date in this cell" sqref="H15 H33 Q15 Q33" xr:uid="{2CEDD367-BC23-4EF8-87B8-8B8F99C31477}"/>
    <dataValidation allowBlank="1" showInputMessage="1" showErrorMessage="1" prompt="Enter Employee signature in this cell" sqref="D15:G15 D33:G33 M15:P15 M33:P33" xr:uid="{FB9F52D7-C550-4587-8B3B-1EF4116C6746}"/>
    <dataValidation allowBlank="1" showInputMessage="1" showErrorMessage="1" prompt="Total hours for the entire period are automatically calculated in cells at right" sqref="C14 C32 L14 L32" xr:uid="{120434E8-C049-44DD-8575-E75607037850}"/>
    <dataValidation allowBlank="1" showInputMessage="1" showErrorMessage="1" prompt="Total Hours for each weekday are automatically calculated in this column under this heading" sqref="H6 H24 Q6 Q24" xr:uid="{5C6C7F49-62F2-4076-9227-89A8F0EDA3D1}"/>
    <dataValidation allowBlank="1" showInputMessage="1" showErrorMessage="1" prompt="Enter Vacation hours in this column under this heading" sqref="G6 G24 P6 P24" xr:uid="{216E45E0-0768-4704-B616-36463778C81D}"/>
    <dataValidation allowBlank="1" showInputMessage="1" showErrorMessage="1" prompt="Enter Sick hours in this column under this heading" sqref="F6 F24 O6 O24" xr:uid="{F732759B-6FA5-4475-B9D1-B357992F7B6D}"/>
    <dataValidation allowBlank="1" showInputMessage="1" showErrorMessage="1" prompt="Enter Overtime Hours in this column under this heading" sqref="E6 E24 N6 N24" xr:uid="{9DD026D5-B563-4DCC-8AEB-D5D71E7692D7}"/>
    <dataValidation allowBlank="1" showInputMessage="1" showErrorMessage="1" prompt="Date is automatically updated in this column under this heading based on Week ending date in cell C5" sqref="C6 C24 L6 L24" xr:uid="{6DC1141F-5550-490D-B7F4-E2E5094563F3}"/>
    <dataValidation allowBlank="1" showInputMessage="1" showErrorMessage="1" prompt="Enter Regular Hours in this column under this heading" sqref="D6 D24 M6 M24" xr:uid="{BCFDFEFA-18BD-45C3-A370-85EF3FC7FD98}"/>
    <dataValidation allowBlank="1" showInputMessage="1" showErrorMessage="1" prompt="Enter Employee phone number in this cell" sqref="G3:H3 G21:H21 P21:Q21 P3:Q3" xr:uid="{1EEAA99C-CC54-4E3B-BA95-482E1E4C7D9B}"/>
    <dataValidation allowBlank="1" showInputMessage="1" showErrorMessage="1" prompt="Enter Employee phone number in cell at right" sqref="F3 F21 O21 O3" xr:uid="{F55D0ACF-2E59-43BE-86B5-2CF985F3AC25}"/>
    <dataValidation allowBlank="1" showInputMessage="1" showErrorMessage="1" prompt="Enter Employee name in this cell" sqref="C3:D3 C21:D21 L21:M21 L3:M3" xr:uid="{3EAA0C5F-3D45-47D9-96F1-6CE0AA1354C7}"/>
    <dataValidation allowBlank="1" showInputMessage="1" showErrorMessage="1" prompt="Enter Employee name in cell at right" sqref="B3 B21 K21 K3" xr:uid="{674E5B9C-F0DA-4D4B-8FD9-101704C27198}"/>
    <dataValidation allowBlank="1" showInputMessage="1" showErrorMessage="1" prompt="Enter Company Name in this cell. Enter employee details in cells below and Week ending date in cell C5" sqref="B2 B20 K20 K2" xr:uid="{E9EEC6C3-2B48-46DF-A356-C618D76A03E7}"/>
    <dataValidation allowBlank="1" showInputMessage="1" showErrorMessage="1" prompt="Title of this worksheet is in this cell" sqref="B1:H1 B19:H19 K19:Q19 K1:Q1" xr:uid="{62ACE645-960F-4BF3-A2CF-8417A4158BBB}"/>
    <dataValidation allowBlank="1" showInputMessage="1" showErrorMessage="1" prompt="Create a Weekly Time Sheet in this worksheet. Total Hours and Total Pay are automatically calculated at end of TimeSheet table" sqref="A1 A19 J19 J1" xr:uid="{80D2734A-331F-470C-AD9D-4082983DB8F4}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3F2FB-DCC8-492E-AC56-E4B7A8331FEC}">
  <dimension ref="A1:H17"/>
  <sheetViews>
    <sheetView workbookViewId="0">
      <selection activeCell="J24" sqref="J24"/>
    </sheetView>
  </sheetViews>
  <sheetFormatPr baseColWidth="10" defaultRowHeight="15" x14ac:dyDescent="0.2"/>
  <cols>
    <col min="2" max="8" width="15.6640625" customWidth="1"/>
  </cols>
  <sheetData>
    <row r="1" spans="1:8" ht="25" thickBot="1" x14ac:dyDescent="0.35">
      <c r="A1" s="1"/>
      <c r="B1" s="18" t="s">
        <v>0</v>
      </c>
      <c r="C1" s="18"/>
      <c r="D1" s="18"/>
      <c r="E1" s="18"/>
      <c r="F1" s="18"/>
      <c r="G1" s="18"/>
      <c r="H1" s="18"/>
    </row>
    <row r="2" spans="1:8" ht="21" thickBot="1" x14ac:dyDescent="0.25">
      <c r="A2" s="13">
        <f>'April 25'!A2+'May 25'!H14</f>
        <v>75</v>
      </c>
      <c r="B2" s="2" t="str">
        <f>' Feb 25'!B2</f>
        <v>UGB</v>
      </c>
      <c r="C2" s="1"/>
      <c r="D2" s="1"/>
      <c r="E2" s="1"/>
      <c r="F2" s="1"/>
      <c r="G2" s="1"/>
      <c r="H2" s="1"/>
    </row>
    <row r="3" spans="1:8" ht="16" thickBot="1" x14ac:dyDescent="0.25">
      <c r="A3" s="1"/>
      <c r="B3" s="3" t="s">
        <v>1</v>
      </c>
      <c r="C3" s="28" t="s">
        <v>13</v>
      </c>
      <c r="D3" s="28"/>
      <c r="E3" s="1"/>
      <c r="F3" s="4"/>
      <c r="G3" s="21"/>
      <c r="H3" s="21"/>
    </row>
    <row r="4" spans="1:8" ht="16" thickBot="1" x14ac:dyDescent="0.25">
      <c r="A4" s="1"/>
      <c r="B4" s="5" t="s">
        <v>2</v>
      </c>
      <c r="C4" s="29">
        <v>45779</v>
      </c>
      <c r="D4" s="29"/>
      <c r="E4" s="1"/>
      <c r="F4" s="1"/>
      <c r="G4" s="1"/>
      <c r="H4" s="1"/>
    </row>
    <row r="5" spans="1:8" x14ac:dyDescent="0.2">
      <c r="A5" s="1"/>
      <c r="B5" s="1"/>
      <c r="C5" s="1"/>
      <c r="D5" s="1"/>
      <c r="E5" s="1"/>
      <c r="F5" s="1"/>
      <c r="G5" s="1"/>
      <c r="H5" s="1"/>
    </row>
    <row r="6" spans="1:8" ht="32" x14ac:dyDescent="0.2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</row>
    <row r="7" spans="1:8" ht="20" customHeight="1" x14ac:dyDescent="0.2">
      <c r="A7" s="1"/>
      <c r="B7" s="1" t="str">
        <f>IFERROR(TEXT(TimeSheet2141822[[#This Row],[Date]],"aaaa"), "")</f>
        <v>Samstag</v>
      </c>
      <c r="C7" s="8">
        <f>IFERROR(IF($C$4=0,"",$C$4-6), "")</f>
        <v>45773</v>
      </c>
      <c r="D7" s="9">
        <v>8</v>
      </c>
      <c r="E7" s="9"/>
      <c r="F7" s="9">
        <v>0</v>
      </c>
      <c r="G7" s="10" t="s">
        <v>15</v>
      </c>
      <c r="H7" s="9">
        <f>IFERROR(SUM(D7:G7), "")</f>
        <v>8</v>
      </c>
    </row>
    <row r="8" spans="1:8" ht="20" customHeight="1" x14ac:dyDescent="0.2">
      <c r="A8" s="1"/>
      <c r="B8" s="1" t="str">
        <f>IFERROR(TEXT(TimeSheet2141822[[#This Row],[Date]],"aaaa"), "")</f>
        <v>Sonntag</v>
      </c>
      <c r="C8" s="8">
        <f>IFERROR(IF($C$4=0,"",$C$4-5), "")</f>
        <v>45774</v>
      </c>
      <c r="D8" s="14">
        <v>8</v>
      </c>
      <c r="E8" s="9"/>
      <c r="F8" s="9">
        <v>0</v>
      </c>
      <c r="G8" s="10" t="s">
        <v>15</v>
      </c>
      <c r="H8" s="9">
        <f>IFERROR(SUM(D8:G8), "")</f>
        <v>8</v>
      </c>
    </row>
    <row r="9" spans="1:8" ht="20" customHeight="1" x14ac:dyDescent="0.2">
      <c r="A9" s="1"/>
      <c r="B9" s="1" t="str">
        <f>IFERROR(TEXT(TimeSheet2141822[[#This Row],[Date]],"aaaa"), "")</f>
        <v>Montag</v>
      </c>
      <c r="C9" s="8">
        <f>IFERROR(IF($C$4=0,"",$C$4-4), "")</f>
        <v>45775</v>
      </c>
      <c r="D9" s="9">
        <v>0</v>
      </c>
      <c r="E9" s="9">
        <v>8</v>
      </c>
      <c r="F9" s="9">
        <v>1</v>
      </c>
      <c r="G9" s="10" t="s">
        <v>15</v>
      </c>
      <c r="H9" s="9">
        <f>IFERROR(SUM(D9:G9), "")</f>
        <v>9</v>
      </c>
    </row>
    <row r="10" spans="1:8" ht="20" customHeight="1" x14ac:dyDescent="0.2">
      <c r="A10" s="1"/>
      <c r="B10" s="1" t="str">
        <f>IFERROR(TEXT(TimeSheet2141822[[#This Row],[Date]],"aaaa"), "")</f>
        <v>Dienstag</v>
      </c>
      <c r="C10" s="8">
        <f>IFERROR(IF($C$4=0,"",$C$4-3), "")</f>
        <v>45776</v>
      </c>
      <c r="D10" s="9">
        <v>0</v>
      </c>
      <c r="E10" s="9">
        <v>8</v>
      </c>
      <c r="F10" s="9">
        <v>1</v>
      </c>
      <c r="G10" s="10" t="s">
        <v>15</v>
      </c>
      <c r="H10" s="9">
        <f>IFERROR(SUM(D10:G10), "")</f>
        <v>9</v>
      </c>
    </row>
    <row r="11" spans="1:8" ht="17.25" customHeight="1" x14ac:dyDescent="0.2">
      <c r="A11" s="1"/>
      <c r="B11" s="1" t="str">
        <f>IFERROR(TEXT(TimeSheet2141822[[#This Row],[Date]],"aaaa"), "")</f>
        <v>Mittwoch</v>
      </c>
      <c r="C11" s="8">
        <f>IFERROR(IF($C$4=0,"",$C$4-2), "")</f>
        <v>45777</v>
      </c>
      <c r="D11" s="9">
        <v>0</v>
      </c>
      <c r="E11" s="9">
        <v>8</v>
      </c>
      <c r="F11" s="9">
        <v>1</v>
      </c>
      <c r="G11" s="10" t="s">
        <v>15</v>
      </c>
      <c r="H11" s="9">
        <f>IFERROR(SUM(D11:G11), "")</f>
        <v>9</v>
      </c>
    </row>
    <row r="12" spans="1:8" ht="20" customHeight="1" x14ac:dyDescent="0.2">
      <c r="A12" s="1"/>
      <c r="B12" s="1" t="str">
        <f>IFERROR(TEXT(TimeSheet2141822[[#This Row],[Date]],"aaaa"), "")</f>
        <v>Donnerstag</v>
      </c>
      <c r="C12" s="8">
        <f>IFERROR(IF($C$4=0,"",$C$4-1), "")</f>
        <v>45778</v>
      </c>
      <c r="D12" s="9">
        <v>0</v>
      </c>
      <c r="E12" s="9">
        <v>8</v>
      </c>
      <c r="F12" s="9">
        <v>1</v>
      </c>
      <c r="G12" s="10" t="s">
        <v>15</v>
      </c>
      <c r="H12" s="9">
        <f t="shared" ref="H12:H13" si="0">IFERROR(SUM(D12:G12), "")</f>
        <v>9</v>
      </c>
    </row>
    <row r="13" spans="1:8" ht="20" customHeight="1" x14ac:dyDescent="0.2">
      <c r="A13" s="1"/>
      <c r="B13" s="1" t="str">
        <f>IFERROR(TEXT(TimeSheet2141822[[#This Row],[Date]],"aaaa"), "")</f>
        <v>Freitag</v>
      </c>
      <c r="C13" s="8">
        <f>IFERROR(IF($C$4=0,"",$C$4), "")</f>
        <v>45779</v>
      </c>
      <c r="D13" s="9">
        <v>8</v>
      </c>
      <c r="E13" s="9">
        <v>5</v>
      </c>
      <c r="F13" s="9">
        <v>0</v>
      </c>
      <c r="G13" s="10" t="s">
        <v>15</v>
      </c>
      <c r="H13" s="9">
        <f t="shared" si="0"/>
        <v>13</v>
      </c>
    </row>
    <row r="14" spans="1:8" ht="19" thickBot="1" x14ac:dyDescent="0.25">
      <c r="A14" s="1"/>
      <c r="B14" s="1"/>
      <c r="C14" s="11" t="s">
        <v>9</v>
      </c>
      <c r="D14" s="12">
        <f>IFERROR(SUM(D7:D13), "")</f>
        <v>24</v>
      </c>
      <c r="E14" s="12">
        <f>IFERROR(SUM(E7:E13), "")</f>
        <v>37</v>
      </c>
      <c r="F14" s="12">
        <f>IFERROR(SUM(F7:F13), "")</f>
        <v>4</v>
      </c>
      <c r="G14" s="12">
        <f>IFERROR(SUM(G7:G13), "")</f>
        <v>0</v>
      </c>
      <c r="H14" s="12">
        <f>IFERROR(SUM(H7:H13), "")</f>
        <v>65</v>
      </c>
    </row>
    <row r="15" spans="1:8" ht="16" thickTop="1" x14ac:dyDescent="0.2">
      <c r="A15" s="1"/>
      <c r="B15" s="1"/>
      <c r="C15" s="1"/>
      <c r="D15" s="27"/>
      <c r="E15" s="27"/>
      <c r="F15" s="27"/>
      <c r="G15" s="27"/>
      <c r="H15" s="6"/>
    </row>
    <row r="16" spans="1:8" x14ac:dyDescent="0.2">
      <c r="A16" s="1"/>
      <c r="B16" s="1"/>
      <c r="C16" s="1"/>
      <c r="D16" s="16" t="s">
        <v>10</v>
      </c>
      <c r="E16" s="17"/>
      <c r="F16" s="17"/>
      <c r="G16" s="17"/>
      <c r="H16" s="30">
        <v>45785</v>
      </c>
    </row>
    <row r="17" spans="1:8" x14ac:dyDescent="0.2">
      <c r="A17" s="1"/>
      <c r="B17" s="1"/>
      <c r="C17" s="1"/>
      <c r="D17" s="1"/>
      <c r="E17" s="1"/>
      <c r="F17" s="1"/>
      <c r="G17" s="1"/>
      <c r="H17" s="1"/>
    </row>
  </sheetData>
  <mergeCells count="6">
    <mergeCell ref="D16:G16"/>
    <mergeCell ref="B1:H1"/>
    <mergeCell ref="C3:D3"/>
    <mergeCell ref="G3:H3"/>
    <mergeCell ref="C4:D4"/>
    <mergeCell ref="D15:G15"/>
  </mergeCells>
  <phoneticPr fontId="14" type="noConversion"/>
  <dataValidations count="19">
    <dataValidation allowBlank="1" showInputMessage="1" showErrorMessage="1" prompt="Create a Weekly Time Sheet in this worksheet. Total Hours and Total Pay are automatically calculated at end of TimeSheet table" sqref="A1" xr:uid="{4865A072-C870-4193-AE17-2564F3C36525}"/>
    <dataValidation allowBlank="1" showInputMessage="1" showErrorMessage="1" prompt="Title of this worksheet is in this cell" sqref="B1:H1" xr:uid="{1D7B57DE-53DC-463F-8222-E4AAFD141C38}"/>
    <dataValidation allowBlank="1" showInputMessage="1" showErrorMessage="1" prompt="Enter Company Name in this cell. Enter employee details in cells below and Week ending date in cell C5" sqref="B2" xr:uid="{7114C895-4B34-4965-ACE5-4AAFFD4A34F8}"/>
    <dataValidation allowBlank="1" showInputMessage="1" showErrorMessage="1" prompt="Enter Employee name in cell at right" sqref="B3" xr:uid="{E3D801DC-BC0B-4F8C-827D-7B2632876AD5}"/>
    <dataValidation allowBlank="1" showInputMessage="1" showErrorMessage="1" prompt="Enter Employee name in this cell" sqref="C3:D3" xr:uid="{A53EE3B4-0CE9-46EE-900F-E07BECEC33CC}"/>
    <dataValidation allowBlank="1" showInputMessage="1" showErrorMessage="1" prompt="Enter Employee phone number in cell at right" sqref="F3" xr:uid="{B6237386-A4C5-4292-A68C-A614E4700B0A}"/>
    <dataValidation allowBlank="1" showInputMessage="1" showErrorMessage="1" prompt="Enter Employee phone number in this cell" sqref="G3:H3" xr:uid="{E97BFD91-D021-40C2-8C1E-17BE2862CA0A}"/>
    <dataValidation allowBlank="1" showInputMessage="1" showErrorMessage="1" prompt="Enter Regular Hours in this column under this heading" sqref="D6" xr:uid="{D368A28B-52E8-4429-AA0F-B50F30A4F231}"/>
    <dataValidation allowBlank="1" showInputMessage="1" showErrorMessage="1" prompt="Date is automatically updated in this column under this heading based on Week ending date in cell C5" sqref="C6" xr:uid="{E709BDDB-93F5-43D6-BAA7-2C75986D7E2C}"/>
    <dataValidation allowBlank="1" showInputMessage="1" showErrorMessage="1" prompt="Enter Overtime Hours in this column under this heading" sqref="E6" xr:uid="{5A92E135-5D36-40C7-98F8-9106DE47CD6C}"/>
    <dataValidation allowBlank="1" showInputMessage="1" showErrorMessage="1" prompt="Enter Sick hours in this column under this heading" sqref="F6" xr:uid="{1C24AE83-629C-4FE6-850A-66C9D8984DA5}"/>
    <dataValidation allowBlank="1" showInputMessage="1" showErrorMessage="1" prompt="Enter Vacation hours in this column under this heading" sqref="G6" xr:uid="{9C52A2AF-991F-4CFB-9DA8-54907D385E6B}"/>
    <dataValidation allowBlank="1" showInputMessage="1" showErrorMessage="1" prompt="Total Hours for each weekday are automatically calculated in this column under this heading" sqref="H6" xr:uid="{A2EAB4B5-89D0-4D7E-B171-EBAA999E7273}"/>
    <dataValidation allowBlank="1" showInputMessage="1" showErrorMessage="1" prompt="Total hours for the entire period are automatically calculated in cells at right" sqref="C14" xr:uid="{31747C1F-1B83-41EF-8C74-7D7AF2B25E3B}"/>
    <dataValidation allowBlank="1" showInputMessage="1" showErrorMessage="1" prompt="Enter Employee signature in this cell" sqref="D15:G15" xr:uid="{29B800A3-A1CB-463C-B370-D6210B7A7994}"/>
    <dataValidation allowBlank="1" showInputMessage="1" showErrorMessage="1" prompt="Enter Date in this cell" sqref="H15" xr:uid="{F04BEF2A-B018-421E-B964-BB55FD86AAA4}"/>
    <dataValidation allowBlank="1" showInputMessage="1" showErrorMessage="1" prompt="Enter Week ending date in cell at right" sqref="B4" xr:uid="{85D06232-C123-4CFE-AEF7-C8FBF0BFE62C}"/>
    <dataValidation allowBlank="1" showInputMessage="1" showErrorMessage="1" prompt="Enter Week ending date in this cell" sqref="C4" xr:uid="{D0C12982-DAF5-4E61-9CA4-1F736FE6FA1E}"/>
    <dataValidation allowBlank="1" showInputMessage="1" showErrorMessage="1" prompt="Weekdays are automatically updated in this column under this heading" sqref="B6" xr:uid="{0178CD70-E92E-4C56-AFB1-F84A5E41D9E4}"/>
  </dataValidations>
  <pageMargins left="0.7" right="0.7" top="0.78740157499999996" bottom="0.78740157499999996" header="0.3" footer="0.3"/>
  <drawing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 Feb 25</vt:lpstr>
      <vt:lpstr>March 25</vt:lpstr>
      <vt:lpstr>April 25</vt:lpstr>
      <vt:lpstr>May 25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Ousmane THIARE</cp:lastModifiedBy>
  <dcterms:created xsi:type="dcterms:W3CDTF">2025-05-07T08:26:55Z</dcterms:created>
  <dcterms:modified xsi:type="dcterms:W3CDTF">2025-05-08T12:35:02Z</dcterms:modified>
</cp:coreProperties>
</file>