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OOC-TOPAS\!xlsx\"/>
    </mc:Choice>
  </mc:AlternateContent>
  <bookViews>
    <workbookView xWindow="0" yWindow="0" windowWidth="28800" windowHeight="14100"/>
  </bookViews>
  <sheets>
    <sheet name="F1 DB" sheetId="1" r:id="rId1"/>
  </sheets>
  <externalReferences>
    <externalReference r:id="rId2"/>
  </externalReferences>
  <definedNames>
    <definedName name="Curr">'F1 DB'!$M$2</definedName>
    <definedName name="_xlnm.Print_Area" localSheetId="0">'F1 DB'!$A$1:$M$64</definedName>
    <definedName name="ProdUnit">'[1]F2 Gewinn'!$T$9</definedName>
    <definedName name="Unit">'F1 DB'!$J$2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4" i="1" l="1"/>
  <c r="L64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M50" i="1"/>
  <c r="A50" i="1"/>
  <c r="A49" i="1"/>
  <c r="A48" i="1"/>
  <c r="L41" i="1"/>
  <c r="K5" i="1"/>
  <c r="K41" i="1"/>
  <c r="M41" i="1"/>
  <c r="M6" i="1"/>
  <c r="M7" i="1"/>
  <c r="M8" i="1"/>
  <c r="M9" i="1"/>
  <c r="M10" i="1"/>
  <c r="K42" i="1"/>
  <c r="M42" i="1"/>
  <c r="K43" i="1"/>
  <c r="M43" i="1"/>
  <c r="M44" i="1"/>
  <c r="M39" i="1"/>
  <c r="M34" i="1"/>
  <c r="M35" i="1"/>
  <c r="M36" i="1"/>
  <c r="M37" i="1"/>
  <c r="M38" i="1"/>
  <c r="K24" i="1"/>
  <c r="M24" i="1"/>
  <c r="M25" i="1"/>
  <c r="M26" i="1"/>
  <c r="M27" i="1"/>
  <c r="M28" i="1"/>
  <c r="M29" i="1"/>
  <c r="M30" i="1"/>
  <c r="M31" i="1"/>
  <c r="M32" i="1"/>
  <c r="K19" i="1"/>
  <c r="M19" i="1"/>
  <c r="K20" i="1"/>
  <c r="M20" i="1"/>
  <c r="K21" i="1"/>
  <c r="M21" i="1"/>
  <c r="M22" i="1"/>
  <c r="M13" i="1"/>
  <c r="L14" i="1"/>
  <c r="M14" i="1"/>
  <c r="M15" i="1"/>
  <c r="M16" i="1"/>
  <c r="M45" i="1"/>
  <c r="M47" i="1"/>
  <c r="A47" i="1"/>
  <c r="M46" i="1"/>
  <c r="A46" i="1"/>
  <c r="A45" i="1"/>
  <c r="A44" i="1"/>
  <c r="A43" i="1"/>
  <c r="A42" i="1"/>
  <c r="A17" i="1"/>
  <c r="J5" i="1"/>
  <c r="J41" i="1"/>
  <c r="A41" i="1"/>
  <c r="M40" i="1"/>
  <c r="L40" i="1"/>
  <c r="A40" i="1"/>
  <c r="A39" i="1"/>
  <c r="A38" i="1"/>
  <c r="A37" i="1"/>
  <c r="A36" i="1"/>
  <c r="A35" i="1"/>
  <c r="A34" i="1"/>
  <c r="M33" i="1"/>
  <c r="L33" i="1"/>
  <c r="A33" i="1"/>
  <c r="A32" i="1"/>
  <c r="A31" i="1"/>
  <c r="A30" i="1"/>
  <c r="A29" i="1"/>
  <c r="A28" i="1"/>
  <c r="A27" i="1"/>
  <c r="A26" i="1"/>
  <c r="A25" i="1"/>
  <c r="A24" i="1"/>
  <c r="M23" i="1"/>
  <c r="L23" i="1"/>
  <c r="A23" i="1"/>
  <c r="J22" i="1"/>
  <c r="H22" i="1"/>
  <c r="A22" i="1"/>
  <c r="A21" i="1"/>
  <c r="A20" i="1"/>
  <c r="A19" i="1"/>
  <c r="M18" i="1"/>
  <c r="L18" i="1"/>
  <c r="A18" i="1"/>
  <c r="L17" i="1"/>
  <c r="A16" i="1"/>
  <c r="A15" i="1"/>
  <c r="A14" i="1"/>
  <c r="A13" i="1"/>
  <c r="M12" i="1"/>
  <c r="L12" i="1"/>
  <c r="A12" i="1"/>
  <c r="A11" i="1"/>
  <c r="A10" i="1"/>
  <c r="A9" i="1"/>
  <c r="A8" i="1"/>
  <c r="A7" i="1"/>
  <c r="A6" i="1"/>
  <c r="A5" i="1"/>
  <c r="M4" i="1"/>
  <c r="L4" i="1"/>
  <c r="A4" i="1"/>
  <c r="A3" i="1"/>
  <c r="A2" i="1"/>
  <c r="A1" i="1"/>
</calcChain>
</file>

<file path=xl/sharedStrings.xml><?xml version="1.0" encoding="utf-8"?>
<sst xmlns="http://schemas.openxmlformats.org/spreadsheetml/2006/main" count="133" uniqueCount="89">
  <si>
    <t>Gross Margin Calculation for:</t>
  </si>
  <si>
    <t>Unit: 1</t>
  </si>
  <si>
    <t>ha</t>
  </si>
  <si>
    <t>Currency:</t>
  </si>
  <si>
    <t>€</t>
  </si>
  <si>
    <t>Wheat I (60 dt)</t>
  </si>
  <si>
    <t>Gross output</t>
  </si>
  <si>
    <t>Unit</t>
  </si>
  <si>
    <t>Quantity</t>
  </si>
  <si>
    <t>Total yield</t>
  </si>
  <si>
    <t>Wheat (baking)</t>
  </si>
  <si>
    <t>dt</t>
  </si>
  <si>
    <t>Wheat (feeding)</t>
  </si>
  <si>
    <t/>
  </si>
  <si>
    <t>Direct paym.:</t>
  </si>
  <si>
    <t>cereal area</t>
  </si>
  <si>
    <t>Total gross output</t>
  </si>
  <si>
    <t>Proportional variable special costs</t>
  </si>
  <si>
    <t>Seed</t>
  </si>
  <si>
    <t>Wheat - certified</t>
  </si>
  <si>
    <t>Wheat - owned</t>
  </si>
  <si>
    <t>Total seed costs</t>
  </si>
  <si>
    <t>Fertilizer</t>
  </si>
  <si>
    <t>kg /</t>
  </si>
  <si>
    <t>1 dt</t>
  </si>
  <si>
    <t>Requ.</t>
  </si>
  <si>
    <t>Utiliz.</t>
  </si>
  <si>
    <t>Nutrient</t>
  </si>
  <si>
    <t>grain</t>
  </si>
  <si>
    <t>straw</t>
  </si>
  <si>
    <t>fact.</t>
  </si>
  <si>
    <t>residu.</t>
  </si>
  <si>
    <t>kg</t>
  </si>
  <si>
    <t>N</t>
  </si>
  <si>
    <t>Total fert. costs</t>
  </si>
  <si>
    <t>Chemicals</t>
  </si>
  <si>
    <t>Unit/ha</t>
  </si>
  <si>
    <t>Seed dressing (own seed)</t>
  </si>
  <si>
    <t>l/dt</t>
  </si>
  <si>
    <t>Herbicide</t>
  </si>
  <si>
    <t>g</t>
  </si>
  <si>
    <t>Growth control</t>
  </si>
  <si>
    <t>l</t>
  </si>
  <si>
    <t>Fungicide 1 (powdery mildew)</t>
  </si>
  <si>
    <t>Fungicide 2 (ear protection)</t>
  </si>
  <si>
    <t>Total chemicals costs</t>
  </si>
  <si>
    <t>Services</t>
  </si>
  <si>
    <t>Einh.</t>
  </si>
  <si>
    <t>Combine harvester</t>
  </si>
  <si>
    <t>Total services costs</t>
  </si>
  <si>
    <t>Variable costs for owned machinery</t>
  </si>
  <si>
    <t>Other costs</t>
  </si>
  <si>
    <t>Drying</t>
  </si>
  <si>
    <t>of yield</t>
  </si>
  <si>
    <t>Insurance</t>
  </si>
  <si>
    <t>% of output (excl.Pr.)</t>
  </si>
  <si>
    <t>Fee for using own seed</t>
  </si>
  <si>
    <t>Total variable costs</t>
  </si>
  <si>
    <t>Gross Margin</t>
  </si>
  <si>
    <t>Requirements of working capital</t>
  </si>
  <si>
    <t>of VarCo</t>
  </si>
  <si>
    <t>Variable costs (VC) for owned machinery and labour requirements (Work-h)</t>
  </si>
  <si>
    <t>Process</t>
  </si>
  <si>
    <t>Period</t>
  </si>
  <si>
    <t>Number</t>
  </si>
  <si>
    <t>Work-h</t>
  </si>
  <si>
    <t>1 ha</t>
  </si>
  <si>
    <t>Base fertilizing 4 dt/ha</t>
  </si>
  <si>
    <t>D</t>
  </si>
  <si>
    <t>Ploughing</t>
  </si>
  <si>
    <t>Seedbed preparation</t>
  </si>
  <si>
    <t>Sowing</t>
  </si>
  <si>
    <t>Top fertilisation 3 dt/ha</t>
  </si>
  <si>
    <t>A</t>
  </si>
  <si>
    <t xml:space="preserve">Spraying 200 l/ha </t>
  </si>
  <si>
    <t>Late fertilisation 1 dt/ha</t>
  </si>
  <si>
    <t>B</t>
  </si>
  <si>
    <t>Grain transport to farm</t>
  </si>
  <si>
    <t>C</t>
  </si>
  <si>
    <t>Grain storage</t>
  </si>
  <si>
    <t>N-Fertilizing on straw</t>
  </si>
  <si>
    <t>Ripping</t>
  </si>
  <si>
    <t>Total</t>
  </si>
  <si>
    <t>-</t>
  </si>
  <si>
    <t>Crop / Wheat production</t>
  </si>
  <si>
    <t>year</t>
  </si>
  <si>
    <r>
      <t>P</t>
    </r>
    <r>
      <rPr>
        <sz val="6"/>
        <rFont val="Arial"/>
        <family val="2"/>
      </rPr>
      <t>2</t>
    </r>
    <r>
      <rPr>
        <sz val="10"/>
        <rFont val="Arial"/>
        <family val="2"/>
      </rPr>
      <t>O</t>
    </r>
    <r>
      <rPr>
        <sz val="6"/>
        <rFont val="Arial"/>
        <family val="2"/>
      </rPr>
      <t>5</t>
    </r>
  </si>
  <si>
    <r>
      <t>K</t>
    </r>
    <r>
      <rPr>
        <sz val="6"/>
        <rFont val="Arial"/>
        <family val="2"/>
      </rPr>
      <t>2</t>
    </r>
    <r>
      <rPr>
        <sz val="10"/>
        <rFont val="Arial"/>
        <family val="2"/>
      </rPr>
      <t>O</t>
    </r>
  </si>
  <si>
    <t>ha 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</si>
</sst>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;\-0.0;;@"/>
    <numFmt numFmtId="165" formatCode="0\ "/>
    <numFmt numFmtId="166" formatCode="General;General;;@"/>
    <numFmt numFmtId="167" formatCode="#,##0\ ;\-#,##0\ ;;"/>
    <numFmt numFmtId="168" formatCode="_-* #,##0.00\ _D_M_-;\-* #,##0.00\ _D_M_-;_-* &quot;-&quot;??\ _D_M_-;_-@_-"/>
    <numFmt numFmtId="169" formatCode="#,##0.00\ ;\-#,##0.00\ ;;"/>
    <numFmt numFmtId="170" formatCode="#,##0.0\ ;\-#,##0.0\ ;;"/>
  </numFmts>
  <fonts count="11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8"/>
      <color theme="0" tint="-0.14999847407452621"/>
      <name val="Arial"/>
      <family val="2"/>
    </font>
    <font>
      <sz val="10"/>
      <color theme="0" tint="-0.14999847407452621"/>
      <name val="Arial"/>
      <family val="2"/>
    </font>
    <font>
      <b/>
      <sz val="10"/>
      <color theme="0" tint="-0.14999847407452621"/>
      <name val="Arial"/>
      <family val="2"/>
    </font>
    <font>
      <sz val="9"/>
      <name val="Arial"/>
      <family val="2"/>
    </font>
    <font>
      <sz val="6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5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hair">
        <color indexed="64"/>
      </left>
      <right style="thick">
        <color rgb="FFFF0000"/>
      </right>
      <top/>
      <bottom style="thin">
        <color indexed="64"/>
      </bottom>
      <diagonal/>
    </border>
    <border>
      <left style="hair">
        <color indexed="64"/>
      </left>
      <right style="thick">
        <color rgb="FFFF0000"/>
      </right>
      <top/>
      <bottom style="hair">
        <color indexed="64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 style="thin">
        <color indexed="64"/>
      </left>
      <right/>
      <top style="thick">
        <color rgb="FFFF0000"/>
      </top>
      <bottom style="hair">
        <color indexed="64"/>
      </bottom>
      <diagonal/>
    </border>
    <border>
      <left/>
      <right/>
      <top style="thick">
        <color rgb="FFFF0000"/>
      </top>
      <bottom style="hair">
        <color indexed="64"/>
      </bottom>
      <diagonal/>
    </border>
    <border>
      <left/>
      <right style="thick">
        <color rgb="FFFF0000"/>
      </right>
      <top style="thick">
        <color rgb="FFFF0000"/>
      </top>
      <bottom style="hair">
        <color indexed="64"/>
      </bottom>
      <diagonal/>
    </border>
  </borders>
  <cellStyleXfs count="11">
    <xf numFmtId="0" fontId="0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2" borderId="0" applyNumberFormat="0" applyFont="0" applyBorder="0" applyAlignment="0">
      <protection locked="0"/>
    </xf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</cellStyleXfs>
  <cellXfs count="169">
    <xf numFmtId="0" fontId="0" fillId="0" borderId="0" xfId="0"/>
    <xf numFmtId="0" fontId="3" fillId="0" borderId="0" xfId="3" applyFont="1" applyAlignment="1" applyProtection="1">
      <alignment horizontal="left"/>
    </xf>
    <xf numFmtId="0" fontId="3" fillId="2" borderId="0" xfId="3" applyFont="1" applyFill="1" applyAlignment="1" applyProtection="1">
      <alignment horizontal="left"/>
      <protection locked="0"/>
    </xf>
    <xf numFmtId="1" fontId="5" fillId="0" borderId="1" xfId="3" applyNumberFormat="1" applyFont="1" applyBorder="1"/>
    <xf numFmtId="0" fontId="6" fillId="0" borderId="0" xfId="3" applyFont="1"/>
    <xf numFmtId="0" fontId="6" fillId="0" borderId="0" xfId="3" applyFont="1" applyProtection="1">
      <protection locked="0"/>
    </xf>
    <xf numFmtId="165" fontId="6" fillId="0" borderId="0" xfId="3" applyNumberFormat="1" applyFont="1"/>
    <xf numFmtId="0" fontId="7" fillId="0" borderId="6" xfId="3" applyFont="1" applyBorder="1" applyProtection="1"/>
    <xf numFmtId="0" fontId="6" fillId="0" borderId="0" xfId="3" applyFont="1" applyBorder="1" applyProtection="1">
      <protection locked="0"/>
    </xf>
    <xf numFmtId="0" fontId="6" fillId="0" borderId="7" xfId="3" applyFont="1" applyBorder="1" applyProtection="1"/>
    <xf numFmtId="0" fontId="6" fillId="0" borderId="8" xfId="3" applyFont="1" applyBorder="1" applyAlignment="1" applyProtection="1">
      <alignment horizontal="center"/>
    </xf>
    <xf numFmtId="0" fontId="6" fillId="0" borderId="9" xfId="3" applyFont="1" applyBorder="1" applyAlignment="1" applyProtection="1">
      <alignment horizontal="center"/>
    </xf>
    <xf numFmtId="0" fontId="6" fillId="0" borderId="10" xfId="3" applyFont="1" applyBorder="1" applyAlignment="1" applyProtection="1">
      <alignment horizontal="center"/>
    </xf>
    <xf numFmtId="0" fontId="7" fillId="0" borderId="6" xfId="3" applyFont="1" applyBorder="1" applyProtection="1">
      <protection locked="0"/>
    </xf>
    <xf numFmtId="0" fontId="6" fillId="0" borderId="11" xfId="3" applyFont="1" applyBorder="1" applyProtection="1"/>
    <xf numFmtId="0" fontId="6" fillId="0" borderId="11" xfId="3" applyFont="1" applyBorder="1" applyProtection="1">
      <protection locked="0"/>
    </xf>
    <xf numFmtId="166" fontId="6" fillId="0" borderId="11" xfId="3" applyNumberFormat="1" applyFont="1" applyBorder="1" applyProtection="1"/>
    <xf numFmtId="167" fontId="6" fillId="0" borderId="12" xfId="6" applyFont="1" applyFill="1" applyBorder="1" applyProtection="1"/>
    <xf numFmtId="0" fontId="6" fillId="0" borderId="13" xfId="3" applyFont="1" applyBorder="1" applyProtection="1">
      <protection locked="0"/>
    </xf>
    <xf numFmtId="0" fontId="6" fillId="0" borderId="14" xfId="3" applyFont="1" applyBorder="1" applyProtection="1">
      <protection locked="0"/>
    </xf>
    <xf numFmtId="168" fontId="6" fillId="0" borderId="0" xfId="1" applyFont="1" applyProtection="1">
      <protection locked="0"/>
    </xf>
    <xf numFmtId="164" fontId="6" fillId="0" borderId="11" xfId="4" quotePrefix="1" applyFont="1" applyFill="1" applyBorder="1" applyAlignment="1" applyProtection="1">
      <alignment horizontal="left"/>
    </xf>
    <xf numFmtId="164" fontId="6" fillId="2" borderId="11" xfId="4" applyFont="1" applyFill="1" applyBorder="1" applyProtection="1"/>
    <xf numFmtId="0" fontId="6" fillId="2" borderId="12" xfId="5" applyFont="1" applyBorder="1" applyProtection="1">
      <protection locked="0"/>
    </xf>
    <xf numFmtId="169" fontId="6" fillId="2" borderId="13" xfId="7" applyFont="1" applyFill="1" applyBorder="1" applyProtection="1"/>
    <xf numFmtId="169" fontId="6" fillId="0" borderId="14" xfId="8" applyFont="1" applyBorder="1" applyProtection="1"/>
    <xf numFmtId="164" fontId="6" fillId="0" borderId="15" xfId="4" applyFont="1" applyFill="1" applyBorder="1" applyProtection="1"/>
    <xf numFmtId="0" fontId="6" fillId="0" borderId="15" xfId="3" applyFont="1" applyBorder="1" applyProtection="1">
      <protection locked="0"/>
    </xf>
    <xf numFmtId="164" fontId="6" fillId="2" borderId="15" xfId="4" applyFont="1" applyFill="1" applyBorder="1" applyProtection="1"/>
    <xf numFmtId="0" fontId="6" fillId="2" borderId="16" xfId="5" applyFont="1" applyBorder="1" applyProtection="1">
      <protection locked="0"/>
    </xf>
    <xf numFmtId="169" fontId="6" fillId="2" borderId="17" xfId="7" applyFont="1" applyFill="1" applyBorder="1" applyProtection="1"/>
    <xf numFmtId="169" fontId="6" fillId="0" borderId="18" xfId="8" applyFont="1" applyBorder="1" applyProtection="1"/>
    <xf numFmtId="0" fontId="6" fillId="0" borderId="7" xfId="3" applyFont="1" applyFill="1" applyBorder="1" applyAlignment="1" applyProtection="1">
      <alignment horizontal="left"/>
    </xf>
    <xf numFmtId="0" fontId="6" fillId="0" borderId="7" xfId="3" applyFont="1" applyFill="1" applyBorder="1" applyProtection="1">
      <protection locked="0"/>
    </xf>
    <xf numFmtId="0" fontId="6" fillId="2" borderId="7" xfId="3" applyFont="1" applyFill="1" applyBorder="1" applyAlignment="1" applyProtection="1">
      <alignment horizontal="right"/>
    </xf>
    <xf numFmtId="164" fontId="6" fillId="2" borderId="7" xfId="4" applyFont="1" applyFill="1" applyBorder="1" applyProtection="1"/>
    <xf numFmtId="0" fontId="6" fillId="2" borderId="8" xfId="5" applyFont="1" applyBorder="1" applyProtection="1">
      <protection locked="0"/>
    </xf>
    <xf numFmtId="169" fontId="6" fillId="2" borderId="9" xfId="7" applyFont="1" applyFill="1" applyBorder="1" applyProtection="1"/>
    <xf numFmtId="169" fontId="6" fillId="0" borderId="10" xfId="8" applyFont="1" applyBorder="1" applyProtection="1"/>
    <xf numFmtId="0" fontId="6" fillId="0" borderId="0" xfId="3" applyFont="1" applyFill="1" applyProtection="1">
      <protection locked="0"/>
    </xf>
    <xf numFmtId="0" fontId="6" fillId="0" borderId="20" xfId="3" applyFont="1" applyBorder="1" applyProtection="1">
      <protection locked="0"/>
    </xf>
    <xf numFmtId="0" fontId="6" fillId="0" borderId="21" xfId="3" applyFont="1" applyBorder="1" applyProtection="1">
      <protection locked="0"/>
    </xf>
    <xf numFmtId="169" fontId="7" fillId="0" borderId="22" xfId="8" applyFont="1" applyBorder="1" applyProtection="1"/>
    <xf numFmtId="0" fontId="7" fillId="0" borderId="6" xfId="3" applyFont="1" applyFill="1" applyBorder="1" applyProtection="1"/>
    <xf numFmtId="0" fontId="6" fillId="0" borderId="0" xfId="3" applyFont="1" applyFill="1" applyBorder="1" applyProtection="1">
      <protection locked="0"/>
    </xf>
    <xf numFmtId="0" fontId="7" fillId="0" borderId="6" xfId="3" applyFont="1" applyFill="1" applyBorder="1" applyProtection="1">
      <protection locked="0"/>
    </xf>
    <xf numFmtId="164" fontId="6" fillId="0" borderId="11" xfId="4" applyFont="1" applyFill="1" applyBorder="1" applyProtection="1"/>
    <xf numFmtId="0" fontId="6" fillId="0" borderId="11" xfId="3" applyFont="1" applyFill="1" applyBorder="1" applyProtection="1">
      <protection locked="0"/>
    </xf>
    <xf numFmtId="169" fontId="6" fillId="0" borderId="14" xfId="8" applyFont="1" applyFill="1" applyBorder="1" applyProtection="1"/>
    <xf numFmtId="164" fontId="6" fillId="0" borderId="11" xfId="4" applyFont="1" applyFill="1" applyBorder="1" applyAlignment="1" applyProtection="1">
      <alignment horizontal="left"/>
    </xf>
    <xf numFmtId="0" fontId="6" fillId="0" borderId="8" xfId="3" applyFont="1" applyFill="1" applyBorder="1" applyAlignment="1" applyProtection="1">
      <alignment horizontal="center"/>
    </xf>
    <xf numFmtId="0" fontId="6" fillId="0" borderId="9" xfId="3" applyFont="1" applyFill="1" applyBorder="1" applyAlignment="1" applyProtection="1">
      <alignment horizontal="center"/>
    </xf>
    <xf numFmtId="0" fontId="6" fillId="0" borderId="10" xfId="3" applyFont="1" applyFill="1" applyBorder="1" applyAlignment="1" applyProtection="1">
      <alignment horizontal="center"/>
    </xf>
    <xf numFmtId="166" fontId="6" fillId="0" borderId="0" xfId="3" applyNumberFormat="1" applyFont="1" applyProtection="1">
      <protection locked="0"/>
    </xf>
    <xf numFmtId="0" fontId="6" fillId="0" borderId="7" xfId="3" applyFont="1" applyFill="1" applyBorder="1" applyAlignment="1" applyProtection="1">
      <alignment horizontal="centerContinuous"/>
    </xf>
    <xf numFmtId="0" fontId="6" fillId="0" borderId="7" xfId="3" applyFont="1" applyFill="1" applyBorder="1" applyAlignment="1" applyProtection="1">
      <alignment horizontal="centerContinuous"/>
      <protection locked="0"/>
    </xf>
    <xf numFmtId="170" fontId="6" fillId="2" borderId="11" xfId="10" applyFont="1" applyFill="1" applyBorder="1" applyProtection="1"/>
    <xf numFmtId="164" fontId="6" fillId="2" borderId="11" xfId="4" quotePrefix="1" applyFont="1" applyFill="1" applyBorder="1" applyAlignment="1" applyProtection="1">
      <alignment horizontal="left"/>
    </xf>
    <xf numFmtId="0" fontId="6" fillId="2" borderId="12" xfId="5" applyNumberFormat="1" applyFont="1" applyFill="1" applyBorder="1" applyAlignment="1" applyProtection="1">
      <alignment horizontal="center"/>
      <protection locked="0"/>
    </xf>
    <xf numFmtId="0" fontId="6" fillId="2" borderId="12" xfId="5" applyNumberFormat="1" applyFont="1" applyBorder="1" applyAlignment="1" applyProtection="1">
      <alignment horizontal="center"/>
      <protection locked="0"/>
    </xf>
    <xf numFmtId="0" fontId="7" fillId="0" borderId="23" xfId="3" applyFont="1" applyBorder="1" applyProtection="1">
      <protection locked="0"/>
    </xf>
    <xf numFmtId="0" fontId="7" fillId="0" borderId="7" xfId="3" applyFont="1" applyBorder="1" applyProtection="1"/>
    <xf numFmtId="0" fontId="6" fillId="0" borderId="7" xfId="3" applyFont="1" applyBorder="1" applyProtection="1">
      <protection locked="0"/>
    </xf>
    <xf numFmtId="0" fontId="6" fillId="0" borderId="8" xfId="3" applyFont="1" applyBorder="1" applyProtection="1">
      <protection locked="0"/>
    </xf>
    <xf numFmtId="169" fontId="7" fillId="0" borderId="24" xfId="8" applyFont="1" applyBorder="1" applyProtection="1"/>
    <xf numFmtId="0" fontId="6" fillId="2" borderId="12" xfId="5" applyFont="1" applyBorder="1" applyAlignment="1" applyProtection="1">
      <alignment horizontal="center"/>
      <protection locked="0"/>
    </xf>
    <xf numFmtId="0" fontId="7" fillId="0" borderId="7" xfId="3" quotePrefix="1" applyFont="1" applyBorder="1" applyAlignment="1" applyProtection="1">
      <alignment horizontal="left"/>
    </xf>
    <xf numFmtId="0" fontId="7" fillId="0" borderId="23" xfId="3" quotePrefix="1" applyFont="1" applyBorder="1" applyAlignment="1" applyProtection="1">
      <alignment horizontal="left"/>
    </xf>
    <xf numFmtId="0" fontId="6" fillId="0" borderId="6" xfId="3" applyFont="1" applyBorder="1" applyProtection="1">
      <protection locked="0"/>
    </xf>
    <xf numFmtId="9" fontId="6" fillId="2" borderId="11" xfId="5" applyNumberFormat="1" applyFont="1" applyBorder="1" applyProtection="1">
      <protection locked="0"/>
    </xf>
    <xf numFmtId="170" fontId="6" fillId="0" borderId="12" xfId="10" applyFont="1" applyBorder="1" applyProtection="1"/>
    <xf numFmtId="169" fontId="6" fillId="2" borderId="13" xfId="5" applyNumberFormat="1" applyFont="1" applyBorder="1" applyProtection="1">
      <protection locked="0"/>
    </xf>
    <xf numFmtId="0" fontId="6" fillId="0" borderId="11" xfId="3" quotePrefix="1" applyFont="1" applyBorder="1" applyAlignment="1" applyProtection="1">
      <alignment horizontal="left"/>
    </xf>
    <xf numFmtId="169" fontId="6" fillId="0" borderId="12" xfId="8" applyFont="1" applyBorder="1" applyProtection="1"/>
    <xf numFmtId="10" fontId="6" fillId="2" borderId="13" xfId="5" applyNumberFormat="1" applyFont="1" applyBorder="1" applyProtection="1">
      <protection locked="0"/>
    </xf>
    <xf numFmtId="0" fontId="6" fillId="0" borderId="11" xfId="5" quotePrefix="1" applyFont="1" applyFill="1" applyBorder="1" applyAlignment="1" applyProtection="1">
      <alignment horizontal="left"/>
      <protection locked="0"/>
    </xf>
    <xf numFmtId="0" fontId="6" fillId="0" borderId="11" xfId="5" applyFont="1" applyFill="1" applyBorder="1" applyProtection="1">
      <protection locked="0"/>
    </xf>
    <xf numFmtId="9" fontId="6" fillId="2" borderId="12" xfId="2" applyFont="1" applyFill="1" applyBorder="1" applyProtection="1">
      <protection locked="0"/>
    </xf>
    <xf numFmtId="0" fontId="6" fillId="2" borderId="13" xfId="5" applyFont="1" applyBorder="1" applyProtection="1">
      <protection locked="0"/>
    </xf>
    <xf numFmtId="0" fontId="6" fillId="0" borderId="23" xfId="3" applyFont="1" applyBorder="1" applyProtection="1">
      <protection locked="0"/>
    </xf>
    <xf numFmtId="0" fontId="6" fillId="0" borderId="7" xfId="5" applyFont="1" applyFill="1" applyBorder="1" applyProtection="1">
      <protection locked="0"/>
    </xf>
    <xf numFmtId="0" fontId="6" fillId="2" borderId="9" xfId="5" applyFont="1" applyBorder="1" applyProtection="1">
      <protection locked="0"/>
    </xf>
    <xf numFmtId="0" fontId="7" fillId="0" borderId="19" xfId="3" applyFont="1" applyBorder="1" applyProtection="1"/>
    <xf numFmtId="0" fontId="6" fillId="0" borderId="25" xfId="3" applyFont="1" applyBorder="1" applyProtection="1"/>
    <xf numFmtId="0" fontId="6" fillId="0" borderId="26" xfId="3" applyFont="1" applyBorder="1" applyProtection="1">
      <protection locked="0"/>
    </xf>
    <xf numFmtId="9" fontId="6" fillId="2" borderId="27" xfId="5" applyNumberFormat="1" applyFont="1" applyBorder="1" applyProtection="1">
      <protection locked="0"/>
    </xf>
    <xf numFmtId="0" fontId="6" fillId="0" borderId="26" xfId="3" quotePrefix="1" applyFont="1" applyBorder="1" applyAlignment="1" applyProtection="1">
      <alignment horizontal="left"/>
    </xf>
    <xf numFmtId="169" fontId="6" fillId="0" borderId="28" xfId="8" applyFont="1" applyBorder="1" applyProtection="1"/>
    <xf numFmtId="0" fontId="7" fillId="0" borderId="0" xfId="3" quotePrefix="1" applyFont="1" applyAlignment="1" applyProtection="1">
      <alignment horizontal="left"/>
    </xf>
    <xf numFmtId="0" fontId="6" fillId="0" borderId="29" xfId="3" applyFont="1" applyBorder="1" applyAlignment="1" applyProtection="1"/>
    <xf numFmtId="0" fontId="6" fillId="0" borderId="30" xfId="3" applyFont="1" applyBorder="1" applyProtection="1">
      <protection locked="0"/>
    </xf>
    <xf numFmtId="0" fontId="6" fillId="0" borderId="30" xfId="3" applyFont="1" applyBorder="1" applyProtection="1"/>
    <xf numFmtId="0" fontId="6" fillId="0" borderId="31" xfId="3" quotePrefix="1" applyFont="1" applyBorder="1" applyAlignment="1" applyProtection="1">
      <alignment horizontal="center"/>
    </xf>
    <xf numFmtId="0" fontId="6" fillId="0" borderId="32" xfId="3" applyFont="1" applyBorder="1" applyAlignment="1" applyProtection="1">
      <alignment horizontal="center"/>
    </xf>
    <xf numFmtId="0" fontId="6" fillId="0" borderId="33" xfId="3" applyFont="1" applyBorder="1" applyAlignment="1" applyProtection="1">
      <alignment horizontal="center"/>
    </xf>
    <xf numFmtId="164" fontId="6" fillId="0" borderId="34" xfId="4" applyFont="1" applyFill="1" applyBorder="1" applyProtection="1"/>
    <xf numFmtId="0" fontId="6" fillId="2" borderId="13" xfId="5" applyFont="1" applyBorder="1" applyAlignment="1" applyProtection="1">
      <alignment horizontal="center"/>
      <protection locked="0"/>
    </xf>
    <xf numFmtId="169" fontId="6" fillId="2" borderId="13" xfId="9" applyFont="1" applyFill="1" applyBorder="1" applyProtection="1"/>
    <xf numFmtId="164" fontId="6" fillId="0" borderId="11" xfId="4" applyFont="1" applyFill="1" applyBorder="1" applyAlignment="1" applyProtection="1"/>
    <xf numFmtId="169" fontId="6" fillId="2" borderId="14" xfId="7" applyFont="1" applyFill="1" applyBorder="1" applyProtection="1"/>
    <xf numFmtId="164" fontId="6" fillId="0" borderId="23" xfId="4" applyFont="1" applyFill="1" applyBorder="1" applyProtection="1"/>
    <xf numFmtId="164" fontId="6" fillId="0" borderId="7" xfId="4" applyFont="1" applyFill="1" applyBorder="1" applyAlignment="1" applyProtection="1"/>
    <xf numFmtId="0" fontId="6" fillId="2" borderId="9" xfId="5" applyFont="1" applyBorder="1" applyAlignment="1" applyProtection="1">
      <alignment horizontal="center"/>
      <protection locked="0"/>
    </xf>
    <xf numFmtId="0" fontId="6" fillId="2" borderId="8" xfId="5" applyFont="1" applyBorder="1" applyAlignment="1" applyProtection="1">
      <alignment horizontal="center"/>
      <protection locked="0"/>
    </xf>
    <xf numFmtId="169" fontId="6" fillId="2" borderId="9" xfId="9" applyFont="1" applyFill="1" applyBorder="1" applyProtection="1"/>
    <xf numFmtId="169" fontId="6" fillId="2" borderId="10" xfId="7" applyFont="1" applyFill="1" applyBorder="1" applyProtection="1"/>
    <xf numFmtId="0" fontId="6" fillId="0" borderId="25" xfId="3" applyFont="1" applyBorder="1" applyProtection="1">
      <protection locked="0"/>
    </xf>
    <xf numFmtId="0" fontId="7" fillId="0" borderId="26" xfId="3" applyFont="1" applyBorder="1" applyProtection="1"/>
    <xf numFmtId="0" fontId="6" fillId="0" borderId="27" xfId="3" quotePrefix="1" applyFont="1" applyBorder="1" applyAlignment="1" applyProtection="1">
      <alignment horizontal="center"/>
    </xf>
    <xf numFmtId="169" fontId="7" fillId="0" borderId="35" xfId="9" applyFont="1" applyBorder="1" applyProtection="1"/>
    <xf numFmtId="169" fontId="7" fillId="0" borderId="36" xfId="7" applyFont="1" applyBorder="1" applyProtection="1"/>
    <xf numFmtId="0" fontId="1" fillId="0" borderId="11" xfId="3" applyFont="1" applyFill="1" applyBorder="1" applyProtection="1">
      <protection locked="0"/>
    </xf>
    <xf numFmtId="169" fontId="1" fillId="2" borderId="13" xfId="7" applyFont="1" applyFill="1" applyBorder="1" applyProtection="1"/>
    <xf numFmtId="0" fontId="7" fillId="0" borderId="0" xfId="3" applyFont="1" applyBorder="1" applyProtection="1"/>
    <xf numFmtId="0" fontId="6" fillId="0" borderId="37" xfId="3" applyFont="1" applyBorder="1" applyProtection="1">
      <protection locked="0"/>
    </xf>
    <xf numFmtId="169" fontId="7" fillId="0" borderId="38" xfId="8" applyFont="1" applyBorder="1" applyProtection="1"/>
    <xf numFmtId="0" fontId="3" fillId="0" borderId="39" xfId="3" applyFont="1" applyFill="1" applyBorder="1" applyProtection="1">
      <protection locked="0"/>
    </xf>
    <xf numFmtId="0" fontId="3" fillId="0" borderId="40" xfId="3" applyFont="1" applyFill="1" applyBorder="1" applyProtection="1">
      <protection locked="0"/>
    </xf>
    <xf numFmtId="0" fontId="3" fillId="0" borderId="41" xfId="3" quotePrefix="1" applyFont="1" applyFill="1" applyBorder="1" applyAlignment="1" applyProtection="1">
      <alignment horizontal="left"/>
    </xf>
    <xf numFmtId="0" fontId="1" fillId="0" borderId="41" xfId="3" applyFont="1" applyFill="1" applyBorder="1" applyProtection="1">
      <protection locked="0"/>
    </xf>
    <xf numFmtId="169" fontId="3" fillId="0" borderId="42" xfId="8" applyFont="1" applyFill="1" applyBorder="1" applyProtection="1"/>
    <xf numFmtId="169" fontId="1" fillId="0" borderId="44" xfId="8" applyFont="1" applyFill="1" applyBorder="1" applyProtection="1"/>
    <xf numFmtId="0" fontId="1" fillId="0" borderId="45" xfId="3" applyFont="1" applyFill="1" applyBorder="1" applyProtection="1">
      <protection locked="0"/>
    </xf>
    <xf numFmtId="0" fontId="1" fillId="0" borderId="0" xfId="3" applyFont="1"/>
    <xf numFmtId="0" fontId="1" fillId="0" borderId="0" xfId="3" applyFont="1" applyProtection="1">
      <protection locked="0"/>
    </xf>
    <xf numFmtId="165" fontId="1" fillId="0" borderId="0" xfId="3" applyNumberFormat="1" applyFont="1"/>
    <xf numFmtId="0" fontId="1" fillId="0" borderId="2" xfId="3" applyFont="1" applyBorder="1" applyProtection="1">
      <protection locked="0"/>
    </xf>
    <xf numFmtId="0" fontId="1" fillId="0" borderId="3" xfId="3" applyFont="1" applyBorder="1" applyProtection="1">
      <protection locked="0"/>
    </xf>
    <xf numFmtId="0" fontId="3" fillId="0" borderId="29" xfId="3" quotePrefix="1" applyFont="1" applyFill="1" applyBorder="1" applyAlignment="1" applyProtection="1">
      <alignment horizontal="left"/>
    </xf>
    <xf numFmtId="0" fontId="1" fillId="0" borderId="30" xfId="3" applyFont="1" applyFill="1" applyBorder="1" applyProtection="1">
      <protection locked="0"/>
    </xf>
    <xf numFmtId="0" fontId="6" fillId="0" borderId="30" xfId="3" applyFont="1" applyFill="1" applyBorder="1" applyProtection="1">
      <protection locked="0"/>
    </xf>
    <xf numFmtId="0" fontId="6" fillId="0" borderId="46" xfId="3" applyFont="1" applyFill="1" applyBorder="1" applyProtection="1">
      <protection locked="0"/>
    </xf>
    <xf numFmtId="0" fontId="6" fillId="2" borderId="12" xfId="5" applyFont="1" applyFill="1" applyBorder="1" applyProtection="1">
      <protection locked="0"/>
    </xf>
    <xf numFmtId="0" fontId="8" fillId="0" borderId="7" xfId="3" quotePrefix="1" applyFont="1" applyFill="1" applyBorder="1" applyAlignment="1" applyProtection="1">
      <alignment horizontal="left"/>
    </xf>
    <xf numFmtId="0" fontId="1" fillId="0" borderId="7" xfId="3" applyFont="1" applyFill="1" applyBorder="1" applyProtection="1">
      <protection locked="0"/>
    </xf>
    <xf numFmtId="164" fontId="8" fillId="2" borderId="7" xfId="4" applyFont="1" applyFill="1" applyBorder="1" applyAlignment="1" applyProtection="1">
      <alignment horizontal="right"/>
    </xf>
    <xf numFmtId="0" fontId="8" fillId="0" borderId="7" xfId="3" applyFont="1" applyFill="1" applyBorder="1" applyAlignment="1" applyProtection="1">
      <alignment horizontal="right"/>
    </xf>
    <xf numFmtId="166" fontId="8" fillId="0" borderId="7" xfId="3" applyNumberFormat="1" applyFont="1" applyFill="1" applyBorder="1" applyAlignment="1" applyProtection="1">
      <alignment horizontal="right"/>
    </xf>
    <xf numFmtId="0" fontId="1" fillId="0" borderId="8" xfId="3" applyFont="1" applyFill="1" applyBorder="1" applyAlignment="1" applyProtection="1">
      <alignment horizontal="center"/>
    </xf>
    <xf numFmtId="0" fontId="1" fillId="0" borderId="9" xfId="3" applyFont="1" applyFill="1" applyBorder="1" applyAlignment="1" applyProtection="1">
      <alignment horizontal="center"/>
    </xf>
    <xf numFmtId="0" fontId="1" fillId="0" borderId="11" xfId="3" applyFont="1" applyFill="1" applyBorder="1" applyAlignment="1" applyProtection="1"/>
    <xf numFmtId="0" fontId="1" fillId="0" borderId="11" xfId="3" applyFont="1" applyFill="1" applyBorder="1" applyAlignment="1" applyProtection="1">
      <protection locked="0"/>
    </xf>
    <xf numFmtId="169" fontId="8" fillId="2" borderId="11" xfId="9" applyFont="1" applyFill="1" applyBorder="1" applyProtection="1"/>
    <xf numFmtId="0" fontId="8" fillId="2" borderId="11" xfId="5" applyFont="1" applyFill="1" applyBorder="1" applyProtection="1">
      <protection locked="0"/>
    </xf>
    <xf numFmtId="9" fontId="8" fillId="2" borderId="11" xfId="5" applyNumberFormat="1" applyFont="1" applyFill="1" applyBorder="1" applyProtection="1">
      <protection locked="0"/>
    </xf>
    <xf numFmtId="170" fontId="1" fillId="0" borderId="12" xfId="10" applyFont="1" applyFill="1" applyBorder="1" applyProtection="1"/>
    <xf numFmtId="0" fontId="1" fillId="0" borderId="11" xfId="3" quotePrefix="1" applyFont="1" applyFill="1" applyBorder="1" applyAlignment="1" applyProtection="1">
      <alignment horizontal="left"/>
    </xf>
    <xf numFmtId="0" fontId="7" fillId="0" borderId="0" xfId="3" quotePrefix="1" applyFont="1" applyFill="1" applyBorder="1" applyAlignment="1" applyProtection="1">
      <alignment horizontal="left"/>
    </xf>
    <xf numFmtId="0" fontId="6" fillId="0" borderId="37" xfId="3" applyFont="1" applyFill="1" applyBorder="1" applyProtection="1">
      <protection locked="0"/>
    </xf>
    <xf numFmtId="169" fontId="7" fillId="0" borderId="38" xfId="8" applyFont="1" applyFill="1" applyBorder="1" applyProtection="1"/>
    <xf numFmtId="0" fontId="3" fillId="0" borderId="47" xfId="3" applyFont="1" applyFill="1" applyBorder="1" applyProtection="1"/>
    <xf numFmtId="0" fontId="1" fillId="0" borderId="48" xfId="3" applyFont="1" applyFill="1" applyBorder="1" applyProtection="1">
      <protection locked="0"/>
    </xf>
    <xf numFmtId="0" fontId="8" fillId="0" borderId="48" xfId="3" quotePrefix="1" applyFont="1" applyFill="1" applyBorder="1" applyAlignment="1" applyProtection="1">
      <alignment horizontal="center"/>
    </xf>
    <xf numFmtId="0" fontId="8" fillId="2" borderId="48" xfId="3" applyFont="1" applyFill="1" applyBorder="1" applyAlignment="1" applyProtection="1">
      <alignment horizontal="center"/>
    </xf>
    <xf numFmtId="0" fontId="8" fillId="0" borderId="48" xfId="3" applyFont="1" applyFill="1" applyBorder="1" applyAlignment="1" applyProtection="1">
      <alignment horizontal="right"/>
    </xf>
    <xf numFmtId="0" fontId="1" fillId="0" borderId="49" xfId="3" quotePrefix="1" applyFont="1" applyFill="1" applyBorder="1" applyAlignment="1" applyProtection="1">
      <alignment horizontal="left"/>
      <protection locked="0"/>
    </xf>
    <xf numFmtId="0" fontId="1" fillId="0" borderId="50" xfId="3" applyFont="1" applyFill="1" applyBorder="1" applyAlignment="1" applyProtection="1">
      <alignment horizontal="right"/>
    </xf>
    <xf numFmtId="0" fontId="1" fillId="2" borderId="51" xfId="5" applyFont="1" applyFill="1" applyBorder="1" applyAlignment="1" applyProtection="1">
      <alignment horizontal="left"/>
      <protection locked="0"/>
    </xf>
    <xf numFmtId="0" fontId="1" fillId="0" borderId="43" xfId="3" applyFont="1" applyFill="1" applyBorder="1" applyAlignment="1" applyProtection="1">
      <alignment horizontal="center"/>
    </xf>
    <xf numFmtId="0" fontId="2" fillId="0" borderId="41" xfId="3" applyFont="1" applyFill="1" applyBorder="1" applyAlignment="1" applyProtection="1">
      <alignment horizontal="right"/>
    </xf>
    <xf numFmtId="0" fontId="2" fillId="2" borderId="41" xfId="5" applyFont="1" applyFill="1" applyBorder="1" applyProtection="1">
      <protection locked="0"/>
    </xf>
    <xf numFmtId="0" fontId="2" fillId="0" borderId="41" xfId="3" applyFont="1" applyFill="1" applyBorder="1" applyProtection="1"/>
    <xf numFmtId="0" fontId="3" fillId="2" borderId="4" xfId="5" quotePrefix="1" applyFont="1" applyBorder="1" applyAlignment="1" applyProtection="1">
      <alignment horizontal="center"/>
      <protection locked="0"/>
    </xf>
    <xf numFmtId="0" fontId="3" fillId="2" borderId="3" xfId="5" quotePrefix="1" applyFont="1" applyBorder="1" applyAlignment="1" applyProtection="1">
      <alignment horizontal="center"/>
      <protection locked="0"/>
    </xf>
    <xf numFmtId="0" fontId="10" fillId="0" borderId="0" xfId="3" quotePrefix="1" applyFont="1" applyFill="1" applyAlignment="1" applyProtection="1">
      <alignment horizontal="right"/>
    </xf>
    <xf numFmtId="0" fontId="10" fillId="0" borderId="0" xfId="3" applyFont="1" applyFill="1" applyAlignment="1" applyProtection="1">
      <alignment horizontal="left"/>
      <protection locked="0"/>
    </xf>
    <xf numFmtId="0" fontId="10" fillId="0" borderId="0" xfId="3" applyFont="1" applyFill="1" applyAlignment="1" applyProtection="1">
      <alignment horizontal="right"/>
      <protection locked="0"/>
    </xf>
    <xf numFmtId="0" fontId="10" fillId="0" borderId="0" xfId="3" applyFont="1" applyFill="1" applyProtection="1">
      <protection locked="0"/>
    </xf>
    <xf numFmtId="0" fontId="3" fillId="2" borderId="5" xfId="5" quotePrefix="1" applyFont="1" applyBorder="1" applyAlignment="1" applyProtection="1">
      <alignment horizontal="center"/>
      <protection locked="0"/>
    </xf>
  </cellXfs>
  <cellStyles count="11">
    <cellStyle name="Dez0" xfId="6"/>
    <cellStyle name="Dez1" xfId="10"/>
    <cellStyle name="Dez2" xfId="9"/>
    <cellStyle name="Edit" xfId="5"/>
    <cellStyle name="Komma" xfId="1" builtinId="3"/>
    <cellStyle name="LookUpText" xfId="4"/>
    <cellStyle name="Prozent" xfId="2" builtinId="5"/>
    <cellStyle name="Standard" xfId="0" builtinId="0"/>
    <cellStyle name="Standard_Weizen" xfId="3"/>
    <cellStyle name="VarDez1" xfId="7"/>
    <cellStyle name="VarDez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OOC-TOPAS/TOPAS-MOOC-VIDS/w-neu%2003%20Marktfruchtbau_E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halt"/>
      <sheetName val="Text"/>
      <sheetName val="Text 1"/>
      <sheetName val="Text 3"/>
      <sheetName val="F1 DB"/>
      <sheetName val="F1a Düngung"/>
      <sheetName val="F1b MaKost"/>
      <sheetName val="MaKoErl"/>
      <sheetName val="F2 Gewinn"/>
      <sheetName val="F3 Faktorentgelt"/>
      <sheetName val="F4 Schwellen"/>
      <sheetName val="F5 Analyse"/>
      <sheetName val="pdf"/>
    </sheetNames>
    <sheetDataSet>
      <sheetData sheetId="0"/>
      <sheetData sheetId="1">
        <row r="105">
          <cell r="Q105">
            <v>13.8</v>
          </cell>
        </row>
        <row r="242">
          <cell r="N242">
            <v>1.7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9">
          <cell r="T9" t="str">
            <v>dt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4"/>
  <sheetViews>
    <sheetView showGridLines="0" tabSelected="1" zoomScale="200" zoomScaleNormal="200" workbookViewId="0">
      <selection activeCell="A17" sqref="A17"/>
    </sheetView>
  </sheetViews>
  <sheetFormatPr baseColWidth="10" defaultColWidth="11.42578125" defaultRowHeight="12.75" x14ac:dyDescent="0.2"/>
  <cols>
    <col min="1" max="1" width="2.85546875" style="4" customWidth="1"/>
    <col min="2" max="2" width="1.42578125" style="4" customWidth="1"/>
    <col min="3" max="5" width="1.42578125" style="5" customWidth="1"/>
    <col min="6" max="6" width="5.85546875" style="5" customWidth="1"/>
    <col min="7" max="7" width="6.42578125" style="5" customWidth="1"/>
    <col min="8" max="10" width="5.85546875" style="5" customWidth="1"/>
    <col min="11" max="13" width="9.7109375" style="5" customWidth="1"/>
    <col min="14" max="23" width="8.140625" style="5" customWidth="1"/>
    <col min="24" max="24" width="8.28515625" style="5" customWidth="1"/>
    <col min="25" max="25" width="9.28515625" style="5" customWidth="1"/>
    <col min="26" max="16384" width="11.42578125" style="5"/>
  </cols>
  <sheetData>
    <row r="1" spans="1:18" x14ac:dyDescent="0.2">
      <c r="A1" s="3">
        <f t="shared" ref="A1:A64" ca="1" si="0">CELL("row",A1)</f>
        <v>1</v>
      </c>
      <c r="B1" s="123"/>
      <c r="C1" s="1" t="s">
        <v>0</v>
      </c>
      <c r="D1" s="124"/>
      <c r="E1" s="124"/>
      <c r="F1" s="124"/>
      <c r="G1" s="124"/>
      <c r="H1" s="124"/>
      <c r="I1" s="124"/>
      <c r="J1" s="2" t="s">
        <v>84</v>
      </c>
      <c r="K1" s="2"/>
      <c r="L1" s="2"/>
    </row>
    <row r="2" spans="1:18" ht="13.5" thickBot="1" x14ac:dyDescent="0.25">
      <c r="A2" s="3">
        <f t="shared" ca="1" si="0"/>
        <v>2</v>
      </c>
      <c r="B2" s="123"/>
      <c r="C2" s="124"/>
      <c r="D2" s="124"/>
      <c r="E2" s="124"/>
      <c r="F2" s="124"/>
      <c r="G2" s="124"/>
      <c r="I2" s="164" t="s">
        <v>1</v>
      </c>
      <c r="J2" s="165" t="s">
        <v>88</v>
      </c>
      <c r="K2" s="165" t="s">
        <v>85</v>
      </c>
      <c r="L2" s="166" t="s">
        <v>3</v>
      </c>
      <c r="M2" s="167" t="s">
        <v>4</v>
      </c>
    </row>
    <row r="3" spans="1:18" ht="13.5" thickBot="1" x14ac:dyDescent="0.25">
      <c r="A3" s="3">
        <f t="shared" ca="1" si="0"/>
        <v>3</v>
      </c>
      <c r="B3" s="125"/>
      <c r="C3" s="126"/>
      <c r="D3" s="127"/>
      <c r="E3" s="127"/>
      <c r="F3" s="127"/>
      <c r="G3" s="127"/>
      <c r="H3" s="127"/>
      <c r="I3" s="127"/>
      <c r="J3" s="127"/>
      <c r="K3" s="162" t="s">
        <v>5</v>
      </c>
      <c r="L3" s="163"/>
      <c r="M3" s="168"/>
    </row>
    <row r="4" spans="1:18" ht="13.5" thickTop="1" x14ac:dyDescent="0.2">
      <c r="A4" s="3">
        <f t="shared" ca="1" si="0"/>
        <v>4</v>
      </c>
      <c r="B4" s="6"/>
      <c r="C4" s="7" t="s">
        <v>6</v>
      </c>
      <c r="D4" s="8"/>
      <c r="E4" s="8"/>
      <c r="F4" s="8"/>
      <c r="G4" s="8"/>
      <c r="H4" s="8"/>
      <c r="I4" s="8"/>
      <c r="J4" s="9" t="s">
        <v>7</v>
      </c>
      <c r="K4" s="10" t="s">
        <v>8</v>
      </c>
      <c r="L4" s="11" t="str">
        <f>Curr&amp;"/Unit"</f>
        <v>€/Unit</v>
      </c>
      <c r="M4" s="12" t="str">
        <f>Curr</f>
        <v>€</v>
      </c>
    </row>
    <row r="5" spans="1:18" x14ac:dyDescent="0.2">
      <c r="A5" s="3">
        <f t="shared" ca="1" si="0"/>
        <v>5</v>
      </c>
      <c r="B5" s="6"/>
      <c r="C5" s="13"/>
      <c r="D5" s="14" t="s">
        <v>9</v>
      </c>
      <c r="E5" s="15"/>
      <c r="F5" s="15"/>
      <c r="G5" s="15"/>
      <c r="H5" s="15"/>
      <c r="I5" s="15"/>
      <c r="J5" s="16" t="str">
        <f>J6</f>
        <v>dt</v>
      </c>
      <c r="K5" s="17">
        <f>SUM(K6:K8)</f>
        <v>60</v>
      </c>
      <c r="L5" s="18"/>
      <c r="M5" s="19"/>
      <c r="R5" s="20"/>
    </row>
    <row r="6" spans="1:18" x14ac:dyDescent="0.2">
      <c r="A6" s="3">
        <f t="shared" ca="1" si="0"/>
        <v>6</v>
      </c>
      <c r="B6" s="6"/>
      <c r="C6" s="13"/>
      <c r="D6" s="8"/>
      <c r="E6" s="21" t="s">
        <v>10</v>
      </c>
      <c r="F6" s="15"/>
      <c r="G6" s="15"/>
      <c r="H6" s="15"/>
      <c r="I6" s="15"/>
      <c r="J6" s="22" t="s">
        <v>11</v>
      </c>
      <c r="K6" s="23">
        <v>53</v>
      </c>
      <c r="L6" s="24">
        <v>11.5</v>
      </c>
      <c r="M6" s="25">
        <f>L6*K6</f>
        <v>609.5</v>
      </c>
    </row>
    <row r="7" spans="1:18" x14ac:dyDescent="0.2">
      <c r="A7" s="3">
        <f t="shared" ca="1" si="0"/>
        <v>7</v>
      </c>
      <c r="B7" s="6"/>
      <c r="C7" s="13"/>
      <c r="D7" s="8"/>
      <c r="E7" s="21" t="s">
        <v>12</v>
      </c>
      <c r="F7" s="15"/>
      <c r="G7" s="15"/>
      <c r="H7" s="15"/>
      <c r="I7" s="15"/>
      <c r="J7" s="22" t="s">
        <v>11</v>
      </c>
      <c r="K7" s="23">
        <v>7</v>
      </c>
      <c r="L7" s="24">
        <v>10.8</v>
      </c>
      <c r="M7" s="25">
        <f>L7*K7</f>
        <v>75.600000000000009</v>
      </c>
    </row>
    <row r="8" spans="1:18" x14ac:dyDescent="0.2">
      <c r="A8" s="3">
        <f t="shared" ca="1" si="0"/>
        <v>8</v>
      </c>
      <c r="B8" s="6"/>
      <c r="C8" s="13"/>
      <c r="D8" s="8"/>
      <c r="E8" s="26" t="s">
        <v>13</v>
      </c>
      <c r="F8" s="27"/>
      <c r="G8" s="27"/>
      <c r="H8" s="27"/>
      <c r="I8" s="27"/>
      <c r="J8" s="28">
        <v>0</v>
      </c>
      <c r="K8" s="29"/>
      <c r="L8" s="30">
        <v>0</v>
      </c>
      <c r="M8" s="31">
        <f>L8*K8</f>
        <v>0</v>
      </c>
    </row>
    <row r="9" spans="1:18" s="39" customFormat="1" x14ac:dyDescent="0.2">
      <c r="A9" s="3">
        <f t="shared" ca="1" si="0"/>
        <v>9</v>
      </c>
      <c r="B9" s="6"/>
      <c r="C9" s="13"/>
      <c r="D9" s="32" t="s">
        <v>14</v>
      </c>
      <c r="E9" s="33"/>
      <c r="F9" s="33"/>
      <c r="G9" s="33"/>
      <c r="H9" s="33"/>
      <c r="I9" s="34" t="s">
        <v>15</v>
      </c>
      <c r="J9" s="35" t="s">
        <v>2</v>
      </c>
      <c r="K9" s="36">
        <v>1</v>
      </c>
      <c r="L9" s="37">
        <v>348</v>
      </c>
      <c r="M9" s="38">
        <f>L9*K9</f>
        <v>348</v>
      </c>
      <c r="N9" s="5"/>
      <c r="O9" s="5"/>
    </row>
    <row r="10" spans="1:18" ht="13.5" thickBot="1" x14ac:dyDescent="0.25">
      <c r="A10" s="3">
        <f t="shared" ca="1" si="0"/>
        <v>10</v>
      </c>
      <c r="B10" s="6"/>
      <c r="C10" s="13"/>
      <c r="D10" s="113" t="s">
        <v>16</v>
      </c>
      <c r="E10" s="8"/>
      <c r="F10" s="8"/>
      <c r="G10" s="8"/>
      <c r="H10" s="8"/>
      <c r="I10" s="8"/>
      <c r="J10" s="8"/>
      <c r="K10" s="114"/>
      <c r="L10" s="8"/>
      <c r="M10" s="115">
        <f>SUM(M6:M9)</f>
        <v>1033.0999999999999</v>
      </c>
    </row>
    <row r="11" spans="1:18" s="39" customFormat="1" x14ac:dyDescent="0.2">
      <c r="A11" s="3">
        <f t="shared" ca="1" si="0"/>
        <v>11</v>
      </c>
      <c r="B11" s="6"/>
      <c r="C11" s="128" t="s">
        <v>17</v>
      </c>
      <c r="D11" s="129"/>
      <c r="E11" s="129"/>
      <c r="F11" s="129"/>
      <c r="G11" s="129"/>
      <c r="H11" s="129"/>
      <c r="I11" s="129"/>
      <c r="J11" s="129"/>
      <c r="K11" s="130"/>
      <c r="L11" s="130"/>
      <c r="M11" s="131"/>
      <c r="N11" s="5"/>
      <c r="O11" s="5"/>
    </row>
    <row r="12" spans="1:18" s="39" customFormat="1" x14ac:dyDescent="0.2">
      <c r="A12" s="3">
        <f t="shared" ca="1" si="0"/>
        <v>12</v>
      </c>
      <c r="B12" s="6"/>
      <c r="C12" s="43" t="s">
        <v>18</v>
      </c>
      <c r="D12" s="44"/>
      <c r="E12" s="44"/>
      <c r="F12" s="44"/>
      <c r="G12" s="44"/>
      <c r="H12" s="44"/>
      <c r="I12" s="44"/>
      <c r="J12" s="9" t="s">
        <v>7</v>
      </c>
      <c r="K12" s="10" t="s">
        <v>8</v>
      </c>
      <c r="L12" s="11" t="str">
        <f>Curr&amp;"/Unit"</f>
        <v>€/Unit</v>
      </c>
      <c r="M12" s="12" t="str">
        <f>Curr</f>
        <v>€</v>
      </c>
      <c r="N12" s="5"/>
      <c r="O12" s="5"/>
    </row>
    <row r="13" spans="1:18" s="39" customFormat="1" x14ac:dyDescent="0.2">
      <c r="A13" s="3">
        <f t="shared" ca="1" si="0"/>
        <v>13</v>
      </c>
      <c r="B13" s="6"/>
      <c r="C13" s="45"/>
      <c r="D13" s="46" t="s">
        <v>19</v>
      </c>
      <c r="E13" s="47"/>
      <c r="F13" s="47"/>
      <c r="G13" s="47"/>
      <c r="H13" s="47"/>
      <c r="I13" s="47"/>
      <c r="J13" s="22" t="s">
        <v>11</v>
      </c>
      <c r="K13" s="132">
        <v>0.6</v>
      </c>
      <c r="L13" s="24">
        <v>43</v>
      </c>
      <c r="M13" s="48">
        <f>L13*K13</f>
        <v>25.8</v>
      </c>
      <c r="N13" s="5"/>
      <c r="O13" s="5"/>
    </row>
    <row r="14" spans="1:18" s="39" customFormat="1" x14ac:dyDescent="0.2">
      <c r="A14" s="3">
        <f t="shared" ca="1" si="0"/>
        <v>14</v>
      </c>
      <c r="B14" s="6"/>
      <c r="C14" s="45"/>
      <c r="D14" s="49" t="s">
        <v>20</v>
      </c>
      <c r="E14" s="47"/>
      <c r="F14" s="47"/>
      <c r="G14" s="47"/>
      <c r="H14" s="47"/>
      <c r="I14" s="47"/>
      <c r="J14" s="22" t="s">
        <v>11</v>
      </c>
      <c r="K14" s="132">
        <v>1.2</v>
      </c>
      <c r="L14" s="24">
        <f>[1]Text!Q105</f>
        <v>13.8</v>
      </c>
      <c r="M14" s="48">
        <f>L14*K14</f>
        <v>16.559999999999999</v>
      </c>
      <c r="N14" s="5"/>
      <c r="O14" s="5"/>
    </row>
    <row r="15" spans="1:18" s="39" customFormat="1" x14ac:dyDescent="0.2">
      <c r="A15" s="3">
        <f t="shared" ca="1" si="0"/>
        <v>15</v>
      </c>
      <c r="B15" s="6"/>
      <c r="C15" s="45"/>
      <c r="D15" s="46">
        <v>0</v>
      </c>
      <c r="E15" s="47"/>
      <c r="F15" s="47"/>
      <c r="G15" s="47"/>
      <c r="H15" s="47"/>
      <c r="I15" s="47"/>
      <c r="J15" s="22">
        <v>0</v>
      </c>
      <c r="K15" s="132"/>
      <c r="L15" s="24">
        <v>0</v>
      </c>
      <c r="M15" s="48">
        <f>L15*K15</f>
        <v>0</v>
      </c>
      <c r="N15" s="5"/>
      <c r="O15" s="5"/>
    </row>
    <row r="16" spans="1:18" s="39" customFormat="1" ht="13.5" thickBot="1" x14ac:dyDescent="0.25">
      <c r="A16" s="3">
        <f t="shared" ca="1" si="0"/>
        <v>16</v>
      </c>
      <c r="B16" s="6"/>
      <c r="C16" s="45"/>
      <c r="D16" s="147" t="s">
        <v>21</v>
      </c>
      <c r="E16" s="44"/>
      <c r="F16" s="44"/>
      <c r="G16" s="44"/>
      <c r="H16" s="44"/>
      <c r="I16" s="44"/>
      <c r="J16" s="44"/>
      <c r="K16" s="148"/>
      <c r="L16" s="44"/>
      <c r="M16" s="149">
        <f>SUM(M13:M15)</f>
        <v>42.36</v>
      </c>
      <c r="N16" s="5"/>
      <c r="O16" s="5"/>
    </row>
    <row r="17" spans="1:16" s="39" customFormat="1" ht="13.5" thickTop="1" x14ac:dyDescent="0.2">
      <c r="A17" s="3">
        <f t="shared" ca="1" si="0"/>
        <v>17</v>
      </c>
      <c r="B17" s="6"/>
      <c r="C17" s="150" t="s">
        <v>22</v>
      </c>
      <c r="D17" s="151"/>
      <c r="E17" s="151"/>
      <c r="F17" s="151"/>
      <c r="G17" s="152" t="s">
        <v>23</v>
      </c>
      <c r="H17" s="153" t="s">
        <v>24</v>
      </c>
      <c r="I17" s="154" t="s">
        <v>25</v>
      </c>
      <c r="J17" s="154" t="s">
        <v>26</v>
      </c>
      <c r="K17" s="155"/>
      <c r="L17" s="156" t="str">
        <f ca="1">IF($A17=0,""," "&amp;$G18&amp;"  : "&amp;$H18&amp;"   =   1  :")</f>
        <v xml:space="preserve"> grain  : straw   =   1  :</v>
      </c>
      <c r="M17" s="157">
        <v>1.1000000000000001</v>
      </c>
      <c r="N17" s="5"/>
      <c r="O17" s="5"/>
      <c r="P17" s="5"/>
    </row>
    <row r="18" spans="1:16" s="39" customFormat="1" x14ac:dyDescent="0.2">
      <c r="A18" s="3">
        <f t="shared" ca="1" si="0"/>
        <v>18</v>
      </c>
      <c r="B18" s="6"/>
      <c r="C18" s="116"/>
      <c r="D18" s="133" t="s">
        <v>27</v>
      </c>
      <c r="E18" s="134"/>
      <c r="F18" s="134"/>
      <c r="G18" s="135" t="s">
        <v>28</v>
      </c>
      <c r="H18" s="135" t="s">
        <v>29</v>
      </c>
      <c r="I18" s="136" t="s">
        <v>30</v>
      </c>
      <c r="J18" s="137" t="s">
        <v>31</v>
      </c>
      <c r="K18" s="138" t="s">
        <v>32</v>
      </c>
      <c r="L18" s="139" t="str">
        <f>Curr&amp;"/"&amp;K18</f>
        <v>€/kg</v>
      </c>
      <c r="M18" s="158" t="str">
        <f>Curr</f>
        <v>€</v>
      </c>
      <c r="N18" s="5"/>
      <c r="O18" s="5"/>
      <c r="P18" s="53"/>
    </row>
    <row r="19" spans="1:16" s="39" customFormat="1" x14ac:dyDescent="0.2">
      <c r="A19" s="3">
        <f t="shared" ca="1" si="0"/>
        <v>19</v>
      </c>
      <c r="B19" s="6"/>
      <c r="C19" s="116"/>
      <c r="D19" s="140" t="s">
        <v>33</v>
      </c>
      <c r="E19" s="111"/>
      <c r="F19" s="141"/>
      <c r="G19" s="142">
        <v>2.2000000000000002</v>
      </c>
      <c r="H19" s="142">
        <v>0.4</v>
      </c>
      <c r="I19" s="143">
        <v>1.1000000000000001</v>
      </c>
      <c r="J19" s="144">
        <v>0.4</v>
      </c>
      <c r="K19" s="145">
        <f>IF($I$22=0,0,((($G19*K$5/$I$22)+($H19*K$5/$I$22*M$17))*$I19)-($H19*K$5/$I$22*M$17*$J19))</f>
        <v>163.68</v>
      </c>
      <c r="L19" s="112">
        <v>0.63</v>
      </c>
      <c r="M19" s="121">
        <f>L19*K19</f>
        <v>103.11840000000001</v>
      </c>
      <c r="O19" s="5"/>
    </row>
    <row r="20" spans="1:16" s="39" customFormat="1" x14ac:dyDescent="0.2">
      <c r="A20" s="3">
        <f t="shared" ca="1" si="0"/>
        <v>20</v>
      </c>
      <c r="B20" s="6"/>
      <c r="C20" s="116"/>
      <c r="D20" s="146" t="s">
        <v>86</v>
      </c>
      <c r="E20" s="111"/>
      <c r="F20" s="141"/>
      <c r="G20" s="142">
        <v>0.8</v>
      </c>
      <c r="H20" s="142">
        <v>0.5</v>
      </c>
      <c r="I20" s="143">
        <v>1</v>
      </c>
      <c r="J20" s="144">
        <v>1</v>
      </c>
      <c r="K20" s="145">
        <f>IF($I$22=0,0,((($G20*K$5/$I$22)+($H20*K$5/$I$22*M$17))*$I20)-($H20*K$5/$I$22*M$17*$J20))</f>
        <v>48</v>
      </c>
      <c r="L20" s="112">
        <v>0.57999999999999996</v>
      </c>
      <c r="M20" s="121">
        <f>L20*K20</f>
        <v>27.839999999999996</v>
      </c>
      <c r="O20" s="5"/>
    </row>
    <row r="21" spans="1:16" s="39" customFormat="1" x14ac:dyDescent="0.2">
      <c r="A21" s="3">
        <f t="shared" ca="1" si="0"/>
        <v>21</v>
      </c>
      <c r="B21" s="6"/>
      <c r="C21" s="116"/>
      <c r="D21" s="146" t="s">
        <v>87</v>
      </c>
      <c r="E21" s="111"/>
      <c r="F21" s="111"/>
      <c r="G21" s="142">
        <v>0.6</v>
      </c>
      <c r="H21" s="142">
        <v>1.1000000000000001</v>
      </c>
      <c r="I21" s="143">
        <v>1</v>
      </c>
      <c r="J21" s="144">
        <v>1</v>
      </c>
      <c r="K21" s="145">
        <f>IF($I$22=0,0,((($G21*K$5/$I$22)+($H21*K$5/$I$22*M$17))*$I21)-($H21*K$5/$I$22*M$17*$J21))</f>
        <v>36</v>
      </c>
      <c r="L21" s="112">
        <v>0.31</v>
      </c>
      <c r="M21" s="121">
        <f>L21*K21</f>
        <v>11.16</v>
      </c>
      <c r="O21" s="5"/>
    </row>
    <row r="22" spans="1:16" s="39" customFormat="1" ht="13.5" thickBot="1" x14ac:dyDescent="0.25">
      <c r="A22" s="3">
        <f t="shared" ca="1" si="0"/>
        <v>22</v>
      </c>
      <c r="B22" s="6"/>
      <c r="C22" s="117"/>
      <c r="D22" s="118" t="s">
        <v>34</v>
      </c>
      <c r="E22" s="119"/>
      <c r="F22" s="119"/>
      <c r="G22" s="119"/>
      <c r="H22" s="159" t="str">
        <f>"( "&amp;H17&amp;" ="</f>
        <v>( 1 dt =</v>
      </c>
      <c r="I22" s="160">
        <v>1</v>
      </c>
      <c r="J22" s="161" t="str">
        <f>J5&amp;" )"</f>
        <v>dt )</v>
      </c>
      <c r="K22" s="122"/>
      <c r="L22" s="119"/>
      <c r="M22" s="120">
        <f>SUM(M19:M21)</f>
        <v>142.11840000000001</v>
      </c>
    </row>
    <row r="23" spans="1:16" s="39" customFormat="1" ht="13.5" thickTop="1" x14ac:dyDescent="0.2">
      <c r="A23" s="3">
        <f t="shared" ca="1" si="0"/>
        <v>23</v>
      </c>
      <c r="B23" s="6"/>
      <c r="C23" s="43" t="s">
        <v>35</v>
      </c>
      <c r="D23" s="44"/>
      <c r="E23" s="44"/>
      <c r="F23" s="44"/>
      <c r="G23" s="44"/>
      <c r="H23" s="44"/>
      <c r="I23" s="54" t="s">
        <v>36</v>
      </c>
      <c r="J23" s="55"/>
      <c r="K23" s="50" t="s">
        <v>8</v>
      </c>
      <c r="L23" s="51" t="str">
        <f>Curr&amp;"/Unit"</f>
        <v>€/Unit</v>
      </c>
      <c r="M23" s="52" t="str">
        <f>Curr</f>
        <v>€</v>
      </c>
    </row>
    <row r="24" spans="1:16" s="39" customFormat="1" x14ac:dyDescent="0.2">
      <c r="A24" s="3">
        <f t="shared" ca="1" si="0"/>
        <v>24</v>
      </c>
      <c r="B24" s="6"/>
      <c r="C24" s="45"/>
      <c r="D24" s="21" t="s">
        <v>37</v>
      </c>
      <c r="E24" s="47"/>
      <c r="F24" s="47"/>
      <c r="G24" s="47"/>
      <c r="H24" s="47"/>
      <c r="I24" s="56">
        <v>0.2</v>
      </c>
      <c r="J24" s="57" t="s">
        <v>38</v>
      </c>
      <c r="K24" s="58">
        <f>K14</f>
        <v>1.2</v>
      </c>
      <c r="L24" s="24">
        <v>43</v>
      </c>
      <c r="M24" s="48">
        <f t="shared" ref="M24:M31" si="1">L24*K24*$I24</f>
        <v>10.32</v>
      </c>
    </row>
    <row r="25" spans="1:16" s="39" customFormat="1" x14ac:dyDescent="0.2">
      <c r="A25" s="3">
        <f t="shared" ca="1" si="0"/>
        <v>25</v>
      </c>
      <c r="B25" s="6"/>
      <c r="C25" s="45"/>
      <c r="D25" s="21" t="s">
        <v>39</v>
      </c>
      <c r="E25" s="47"/>
      <c r="F25" s="47"/>
      <c r="G25" s="47"/>
      <c r="H25" s="47"/>
      <c r="I25" s="56">
        <v>0.2</v>
      </c>
      <c r="J25" s="22" t="s">
        <v>40</v>
      </c>
      <c r="K25" s="58">
        <v>1</v>
      </c>
      <c r="L25" s="24">
        <v>205</v>
      </c>
      <c r="M25" s="48">
        <f>L25*K25*$I25</f>
        <v>41</v>
      </c>
    </row>
    <row r="26" spans="1:16" x14ac:dyDescent="0.2">
      <c r="A26" s="3">
        <f t="shared" ca="1" si="0"/>
        <v>26</v>
      </c>
      <c r="B26" s="6"/>
      <c r="C26" s="13"/>
      <c r="D26" s="49" t="s">
        <v>41</v>
      </c>
      <c r="E26" s="15"/>
      <c r="F26" s="15"/>
      <c r="G26" s="15"/>
      <c r="H26" s="15"/>
      <c r="I26" s="56">
        <v>1</v>
      </c>
      <c r="J26" s="22" t="s">
        <v>42</v>
      </c>
      <c r="K26" s="59">
        <v>0.5</v>
      </c>
      <c r="L26" s="24">
        <v>5.5</v>
      </c>
      <c r="M26" s="25">
        <f>L26*K26*$I26</f>
        <v>2.75</v>
      </c>
    </row>
    <row r="27" spans="1:16" x14ac:dyDescent="0.2">
      <c r="A27" s="3">
        <f t="shared" ca="1" si="0"/>
        <v>27</v>
      </c>
      <c r="B27" s="6"/>
      <c r="C27" s="13"/>
      <c r="D27" s="21" t="s">
        <v>43</v>
      </c>
      <c r="E27" s="15"/>
      <c r="F27" s="15"/>
      <c r="G27" s="15"/>
      <c r="H27" s="15"/>
      <c r="I27" s="56">
        <v>0.5</v>
      </c>
      <c r="J27" s="22" t="s">
        <v>42</v>
      </c>
      <c r="K27" s="59">
        <v>0.33</v>
      </c>
      <c r="L27" s="24">
        <v>51</v>
      </c>
      <c r="M27" s="25">
        <f>L27*K27*$I27</f>
        <v>8.4150000000000009</v>
      </c>
    </row>
    <row r="28" spans="1:16" x14ac:dyDescent="0.2">
      <c r="A28" s="3">
        <f t="shared" ca="1" si="0"/>
        <v>28</v>
      </c>
      <c r="B28" s="6"/>
      <c r="C28" s="13"/>
      <c r="D28" s="21" t="s">
        <v>44</v>
      </c>
      <c r="E28" s="15"/>
      <c r="F28" s="15"/>
      <c r="G28" s="15"/>
      <c r="H28" s="15"/>
      <c r="I28" s="56">
        <v>2</v>
      </c>
      <c r="J28" s="22" t="s">
        <v>42</v>
      </c>
      <c r="K28" s="59"/>
      <c r="L28" s="24">
        <v>31</v>
      </c>
      <c r="M28" s="25">
        <f>L28*K28*$I28</f>
        <v>0</v>
      </c>
    </row>
    <row r="29" spans="1:16" x14ac:dyDescent="0.2">
      <c r="A29" s="3">
        <f t="shared" ca="1" si="0"/>
        <v>29</v>
      </c>
      <c r="B29" s="6"/>
      <c r="C29" s="13"/>
      <c r="D29" s="46" t="s">
        <v>13</v>
      </c>
      <c r="E29" s="15"/>
      <c r="F29" s="15"/>
      <c r="G29" s="15"/>
      <c r="H29" s="15"/>
      <c r="I29" s="56">
        <v>0</v>
      </c>
      <c r="J29" s="22" t="s">
        <v>13</v>
      </c>
      <c r="K29" s="59"/>
      <c r="L29" s="24">
        <v>0</v>
      </c>
      <c r="M29" s="25">
        <f t="shared" si="1"/>
        <v>0</v>
      </c>
    </row>
    <row r="30" spans="1:16" x14ac:dyDescent="0.2">
      <c r="A30" s="3">
        <f t="shared" ca="1" si="0"/>
        <v>30</v>
      </c>
      <c r="B30" s="6"/>
      <c r="C30" s="13"/>
      <c r="D30" s="46" t="s">
        <v>13</v>
      </c>
      <c r="E30" s="15"/>
      <c r="F30" s="15"/>
      <c r="G30" s="15"/>
      <c r="H30" s="15"/>
      <c r="I30" s="56">
        <v>0</v>
      </c>
      <c r="J30" s="22" t="s">
        <v>13</v>
      </c>
      <c r="K30" s="59"/>
      <c r="L30" s="24">
        <v>0</v>
      </c>
      <c r="M30" s="25">
        <f t="shared" si="1"/>
        <v>0</v>
      </c>
    </row>
    <row r="31" spans="1:16" x14ac:dyDescent="0.2">
      <c r="A31" s="3">
        <f t="shared" ca="1" si="0"/>
        <v>31</v>
      </c>
      <c r="B31" s="6"/>
      <c r="C31" s="13"/>
      <c r="D31" s="46" t="s">
        <v>13</v>
      </c>
      <c r="E31" s="15"/>
      <c r="F31" s="15"/>
      <c r="G31" s="15"/>
      <c r="H31" s="15"/>
      <c r="I31" s="56">
        <v>0</v>
      </c>
      <c r="J31" s="22" t="s">
        <v>13</v>
      </c>
      <c r="K31" s="59"/>
      <c r="L31" s="24">
        <v>0</v>
      </c>
      <c r="M31" s="25">
        <f t="shared" si="1"/>
        <v>0</v>
      </c>
    </row>
    <row r="32" spans="1:16" x14ac:dyDescent="0.2">
      <c r="A32" s="3">
        <f t="shared" ca="1" si="0"/>
        <v>32</v>
      </c>
      <c r="B32" s="6"/>
      <c r="C32" s="60"/>
      <c r="D32" s="61" t="s">
        <v>45</v>
      </c>
      <c r="E32" s="62"/>
      <c r="F32" s="62"/>
      <c r="G32" s="62"/>
      <c r="H32" s="62"/>
      <c r="I32" s="62"/>
      <c r="J32" s="62"/>
      <c r="K32" s="63"/>
      <c r="L32" s="62"/>
      <c r="M32" s="64">
        <f>SUM(M24:M31)</f>
        <v>62.484999999999999</v>
      </c>
    </row>
    <row r="33" spans="1:13" x14ac:dyDescent="0.2">
      <c r="A33" s="3">
        <f t="shared" ca="1" si="0"/>
        <v>33</v>
      </c>
      <c r="B33" s="6"/>
      <c r="C33" s="7" t="s">
        <v>46</v>
      </c>
      <c r="D33" s="8"/>
      <c r="E33" s="8"/>
      <c r="F33" s="8"/>
      <c r="G33" s="8"/>
      <c r="H33" s="8"/>
      <c r="I33" s="8"/>
      <c r="J33" s="9" t="s">
        <v>47</v>
      </c>
      <c r="K33" s="10" t="s">
        <v>8</v>
      </c>
      <c r="L33" s="11" t="str">
        <f>Curr&amp;"/Unit"</f>
        <v>€/Unit</v>
      </c>
      <c r="M33" s="12" t="str">
        <f>Curr</f>
        <v>€</v>
      </c>
    </row>
    <row r="34" spans="1:13" x14ac:dyDescent="0.2">
      <c r="A34" s="3">
        <f t="shared" ca="1" si="0"/>
        <v>34</v>
      </c>
      <c r="B34" s="6"/>
      <c r="C34" s="13"/>
      <c r="D34" s="46" t="s">
        <v>48</v>
      </c>
      <c r="E34" s="15"/>
      <c r="F34" s="15"/>
      <c r="G34" s="15"/>
      <c r="H34" s="15"/>
      <c r="I34" s="15"/>
      <c r="J34" s="22" t="s">
        <v>2</v>
      </c>
      <c r="K34" s="65">
        <v>1</v>
      </c>
      <c r="L34" s="24">
        <v>112</v>
      </c>
      <c r="M34" s="25">
        <f>L34*K34</f>
        <v>112</v>
      </c>
    </row>
    <row r="35" spans="1:13" x14ac:dyDescent="0.2">
      <c r="A35" s="3">
        <f t="shared" ca="1" si="0"/>
        <v>35</v>
      </c>
      <c r="B35" s="6"/>
      <c r="C35" s="13"/>
      <c r="D35" s="46" t="s">
        <v>13</v>
      </c>
      <c r="E35" s="15"/>
      <c r="F35" s="15"/>
      <c r="G35" s="15"/>
      <c r="H35" s="15"/>
      <c r="I35" s="15"/>
      <c r="J35" s="22" t="s">
        <v>13</v>
      </c>
      <c r="K35" s="65"/>
      <c r="L35" s="24">
        <v>0</v>
      </c>
      <c r="M35" s="25">
        <f>L35*K35</f>
        <v>0</v>
      </c>
    </row>
    <row r="36" spans="1:13" x14ac:dyDescent="0.2">
      <c r="A36" s="3">
        <f t="shared" ca="1" si="0"/>
        <v>36</v>
      </c>
      <c r="B36" s="6"/>
      <c r="C36" s="13"/>
      <c r="D36" s="46" t="s">
        <v>13</v>
      </c>
      <c r="E36" s="15"/>
      <c r="F36" s="15"/>
      <c r="G36" s="15"/>
      <c r="H36" s="15"/>
      <c r="I36" s="15"/>
      <c r="J36" s="22" t="s">
        <v>13</v>
      </c>
      <c r="K36" s="65"/>
      <c r="L36" s="24">
        <v>0</v>
      </c>
      <c r="M36" s="25">
        <f>L36*K36</f>
        <v>0</v>
      </c>
    </row>
    <row r="37" spans="1:13" x14ac:dyDescent="0.2">
      <c r="A37" s="3">
        <f t="shared" ca="1" si="0"/>
        <v>37</v>
      </c>
      <c r="B37" s="6"/>
      <c r="C37" s="13"/>
      <c r="D37" s="46" t="s">
        <v>13</v>
      </c>
      <c r="E37" s="15"/>
      <c r="F37" s="15"/>
      <c r="G37" s="15"/>
      <c r="H37" s="15"/>
      <c r="I37" s="15"/>
      <c r="J37" s="22" t="s">
        <v>13</v>
      </c>
      <c r="K37" s="65"/>
      <c r="L37" s="24">
        <v>0</v>
      </c>
      <c r="M37" s="25">
        <f>L37*K37</f>
        <v>0</v>
      </c>
    </row>
    <row r="38" spans="1:13" x14ac:dyDescent="0.2">
      <c r="A38" s="3">
        <f t="shared" ca="1" si="0"/>
        <v>38</v>
      </c>
      <c r="B38" s="6"/>
      <c r="C38" s="60"/>
      <c r="D38" s="66" t="s">
        <v>49</v>
      </c>
      <c r="E38" s="62"/>
      <c r="F38" s="62"/>
      <c r="G38" s="62"/>
      <c r="H38" s="62"/>
      <c r="I38" s="62"/>
      <c r="J38" s="62"/>
      <c r="K38" s="63"/>
      <c r="L38" s="62"/>
      <c r="M38" s="64">
        <f>SUM(M34:M37)</f>
        <v>112</v>
      </c>
    </row>
    <row r="39" spans="1:13" x14ac:dyDescent="0.2">
      <c r="A39" s="3">
        <f t="shared" ca="1" si="0"/>
        <v>39</v>
      </c>
      <c r="B39" s="6"/>
      <c r="C39" s="67" t="s">
        <v>50</v>
      </c>
      <c r="D39" s="62"/>
      <c r="E39" s="62"/>
      <c r="F39" s="62"/>
      <c r="G39" s="62"/>
      <c r="H39" s="62"/>
      <c r="I39" s="62"/>
      <c r="J39" s="62"/>
      <c r="K39" s="63"/>
      <c r="L39" s="62"/>
      <c r="M39" s="64">
        <f>M64</f>
        <v>89.449999999999989</v>
      </c>
    </row>
    <row r="40" spans="1:13" x14ac:dyDescent="0.2">
      <c r="A40" s="3">
        <f t="shared" ca="1" si="0"/>
        <v>40</v>
      </c>
      <c r="B40" s="6"/>
      <c r="C40" s="7" t="s">
        <v>51</v>
      </c>
      <c r="D40" s="8"/>
      <c r="E40" s="8"/>
      <c r="F40" s="8"/>
      <c r="G40" s="8"/>
      <c r="H40" s="9"/>
      <c r="I40" s="62"/>
      <c r="J40" s="62"/>
      <c r="K40" s="10" t="s">
        <v>8</v>
      </c>
      <c r="L40" s="11" t="str">
        <f>Curr&amp;"/Unit"</f>
        <v>€/Unit</v>
      </c>
      <c r="M40" s="12" t="str">
        <f>Curr</f>
        <v>€</v>
      </c>
    </row>
    <row r="41" spans="1:13" x14ac:dyDescent="0.2">
      <c r="A41" s="3">
        <f t="shared" ca="1" si="0"/>
        <v>41</v>
      </c>
      <c r="B41" s="6"/>
      <c r="C41" s="68"/>
      <c r="D41" s="14" t="s">
        <v>52</v>
      </c>
      <c r="E41" s="15"/>
      <c r="F41" s="15"/>
      <c r="G41" s="15"/>
      <c r="H41" s="69">
        <v>0.25</v>
      </c>
      <c r="I41" s="14" t="s">
        <v>53</v>
      </c>
      <c r="J41" s="14" t="str">
        <f ca="1">IF($A17=0,"","("&amp;J5&amp;")")</f>
        <v>(dt)</v>
      </c>
      <c r="K41" s="70">
        <f>$H41*K5</f>
        <v>15</v>
      </c>
      <c r="L41" s="71">
        <f>[1]Text!$N$242</f>
        <v>1.7</v>
      </c>
      <c r="M41" s="25">
        <f>L41*K41</f>
        <v>25.5</v>
      </c>
    </row>
    <row r="42" spans="1:13" x14ac:dyDescent="0.2">
      <c r="A42" s="3">
        <f t="shared" ca="1" si="0"/>
        <v>42</v>
      </c>
      <c r="B42" s="6"/>
      <c r="C42" s="68"/>
      <c r="D42" s="14" t="s">
        <v>54</v>
      </c>
      <c r="E42" s="15"/>
      <c r="F42" s="15"/>
      <c r="G42" s="15"/>
      <c r="H42" s="72" t="s">
        <v>55</v>
      </c>
      <c r="I42" s="15"/>
      <c r="J42" s="15"/>
      <c r="K42" s="73">
        <f>M10-M9</f>
        <v>685.09999999999991</v>
      </c>
      <c r="L42" s="74">
        <v>1.8800000000000001E-2</v>
      </c>
      <c r="M42" s="25">
        <f>L42*K42</f>
        <v>12.879879999999998</v>
      </c>
    </row>
    <row r="43" spans="1:13" x14ac:dyDescent="0.2">
      <c r="A43" s="3">
        <f t="shared" ca="1" si="0"/>
        <v>43</v>
      </c>
      <c r="B43" s="6"/>
      <c r="C43" s="68"/>
      <c r="D43" s="75" t="s">
        <v>56</v>
      </c>
      <c r="E43" s="15"/>
      <c r="F43" s="15"/>
      <c r="G43" s="15"/>
      <c r="H43" s="76"/>
      <c r="I43" s="76"/>
      <c r="J43" s="76"/>
      <c r="K43" s="77">
        <f>K14/(K13+K14)</f>
        <v>0.66666666666666674</v>
      </c>
      <c r="L43" s="78">
        <v>5.05</v>
      </c>
      <c r="M43" s="25">
        <f>L43*K43</f>
        <v>3.3666666666666671</v>
      </c>
    </row>
    <row r="44" spans="1:13" x14ac:dyDescent="0.2">
      <c r="A44" s="3">
        <f t="shared" ca="1" si="0"/>
        <v>44</v>
      </c>
      <c r="B44" s="6"/>
      <c r="C44" s="79"/>
      <c r="D44" s="80"/>
      <c r="E44" s="62"/>
      <c r="F44" s="62"/>
      <c r="G44" s="62"/>
      <c r="H44" s="80"/>
      <c r="I44" s="80"/>
      <c r="J44" s="80"/>
      <c r="K44" s="36"/>
      <c r="L44" s="81"/>
      <c r="M44" s="38">
        <f>L44*K44</f>
        <v>0</v>
      </c>
    </row>
    <row r="45" spans="1:13" ht="13.5" thickBot="1" x14ac:dyDescent="0.25">
      <c r="A45" s="3">
        <f t="shared" ca="1" si="0"/>
        <v>45</v>
      </c>
      <c r="B45" s="6"/>
      <c r="C45" s="82" t="s">
        <v>57</v>
      </c>
      <c r="D45" s="40"/>
      <c r="E45" s="40"/>
      <c r="F45" s="40"/>
      <c r="G45" s="40"/>
      <c r="H45" s="40"/>
      <c r="I45" s="40"/>
      <c r="J45" s="40"/>
      <c r="K45" s="41"/>
      <c r="L45" s="40"/>
      <c r="M45" s="42">
        <f>SUM(M41:M44,M39,M38,M32,M22,M16)</f>
        <v>490.15994666666666</v>
      </c>
    </row>
    <row r="46" spans="1:13" ht="14.25" thickTop="1" thickBot="1" x14ac:dyDescent="0.25">
      <c r="A46" s="3">
        <f t="shared" ca="1" si="0"/>
        <v>46</v>
      </c>
      <c r="B46" s="6"/>
      <c r="C46" s="82" t="s">
        <v>58</v>
      </c>
      <c r="D46" s="40"/>
      <c r="E46" s="40"/>
      <c r="F46" s="40"/>
      <c r="G46" s="40"/>
      <c r="H46" s="40"/>
      <c r="I46" s="40"/>
      <c r="J46" s="40"/>
      <c r="K46" s="41"/>
      <c r="L46" s="40"/>
      <c r="M46" s="42">
        <f>M10-M45</f>
        <v>542.94005333333325</v>
      </c>
    </row>
    <row r="47" spans="1:13" ht="14.25" thickTop="1" thickBot="1" x14ac:dyDescent="0.25">
      <c r="A47" s="3">
        <f t="shared" ca="1" si="0"/>
        <v>47</v>
      </c>
      <c r="B47" s="6"/>
      <c r="C47" s="83" t="s">
        <v>59</v>
      </c>
      <c r="D47" s="84"/>
      <c r="E47" s="84"/>
      <c r="F47" s="84"/>
      <c r="G47" s="84"/>
      <c r="H47" s="84"/>
      <c r="I47" s="84"/>
      <c r="J47" s="84"/>
      <c r="K47" s="85">
        <v>0.6</v>
      </c>
      <c r="L47" s="86" t="s">
        <v>60</v>
      </c>
      <c r="M47" s="87">
        <f>M45*K47</f>
        <v>294.09596799999997</v>
      </c>
    </row>
    <row r="48" spans="1:13" x14ac:dyDescent="0.2">
      <c r="A48" s="3">
        <f t="shared" ca="1" si="0"/>
        <v>48</v>
      </c>
      <c r="B48" s="6"/>
    </row>
    <row r="49" spans="1:13" ht="13.5" thickBot="1" x14ac:dyDescent="0.25">
      <c r="A49" s="3">
        <f t="shared" ca="1" si="0"/>
        <v>49</v>
      </c>
      <c r="B49" s="6"/>
      <c r="C49" s="88" t="s">
        <v>61</v>
      </c>
    </row>
    <row r="50" spans="1:13" x14ac:dyDescent="0.2">
      <c r="A50" s="3">
        <f t="shared" ca="1" si="0"/>
        <v>50</v>
      </c>
      <c r="B50" s="6"/>
      <c r="C50" s="89" t="s">
        <v>7</v>
      </c>
      <c r="D50" s="90"/>
      <c r="E50" s="90"/>
      <c r="F50" s="91" t="s">
        <v>62</v>
      </c>
      <c r="G50" s="90"/>
      <c r="H50" s="90"/>
      <c r="I50" s="90"/>
      <c r="J50" s="92" t="s">
        <v>63</v>
      </c>
      <c r="K50" s="93" t="s">
        <v>64</v>
      </c>
      <c r="L50" s="92" t="s">
        <v>65</v>
      </c>
      <c r="M50" s="94" t="str">
        <f>"VC ("&amp;Curr&amp;")"</f>
        <v>VC (€)</v>
      </c>
    </row>
    <row r="51" spans="1:13" x14ac:dyDescent="0.2">
      <c r="A51" s="3">
        <f t="shared" ca="1" si="0"/>
        <v>51</v>
      </c>
      <c r="B51" s="6"/>
      <c r="C51" s="95" t="s">
        <v>66</v>
      </c>
      <c r="D51" s="47"/>
      <c r="E51" s="47"/>
      <c r="F51" s="21" t="s">
        <v>67</v>
      </c>
      <c r="G51" s="15"/>
      <c r="H51" s="15"/>
      <c r="I51" s="15"/>
      <c r="J51" s="96" t="s">
        <v>68</v>
      </c>
      <c r="K51" s="65">
        <v>1</v>
      </c>
      <c r="L51" s="97">
        <v>0.3</v>
      </c>
      <c r="M51" s="99">
        <v>2.38</v>
      </c>
    </row>
    <row r="52" spans="1:13" x14ac:dyDescent="0.2">
      <c r="A52" s="3">
        <f t="shared" ca="1" si="0"/>
        <v>52</v>
      </c>
      <c r="B52" s="6"/>
      <c r="C52" s="95" t="s">
        <v>66</v>
      </c>
      <c r="D52" s="47"/>
      <c r="E52" s="47"/>
      <c r="F52" s="98" t="s">
        <v>69</v>
      </c>
      <c r="G52" s="15"/>
      <c r="H52" s="15"/>
      <c r="I52" s="15"/>
      <c r="J52" s="96" t="s">
        <v>68</v>
      </c>
      <c r="K52" s="65">
        <v>1</v>
      </c>
      <c r="L52" s="97">
        <v>1.7</v>
      </c>
      <c r="M52" s="99">
        <v>25.96</v>
      </c>
    </row>
    <row r="53" spans="1:13" ht="12.75" customHeight="1" x14ac:dyDescent="0.2">
      <c r="A53" s="3">
        <f t="shared" ca="1" si="0"/>
        <v>53</v>
      </c>
      <c r="B53" s="6"/>
      <c r="C53" s="95" t="s">
        <v>66</v>
      </c>
      <c r="D53" s="47"/>
      <c r="E53" s="47"/>
      <c r="F53" s="98" t="s">
        <v>70</v>
      </c>
      <c r="G53" s="15"/>
      <c r="H53" s="15"/>
      <c r="I53" s="15"/>
      <c r="J53" s="96" t="s">
        <v>68</v>
      </c>
      <c r="K53" s="65">
        <v>2</v>
      </c>
      <c r="L53" s="97">
        <v>2</v>
      </c>
      <c r="M53" s="99">
        <v>21.48</v>
      </c>
    </row>
    <row r="54" spans="1:13" x14ac:dyDescent="0.2">
      <c r="A54" s="3">
        <f t="shared" ca="1" si="0"/>
        <v>54</v>
      </c>
      <c r="B54" s="6"/>
      <c r="C54" s="95" t="s">
        <v>66</v>
      </c>
      <c r="D54" s="47"/>
      <c r="E54" s="47"/>
      <c r="F54" s="98" t="s">
        <v>71</v>
      </c>
      <c r="G54" s="15"/>
      <c r="H54" s="15"/>
      <c r="I54" s="15"/>
      <c r="J54" s="96" t="s">
        <v>68</v>
      </c>
      <c r="K54" s="65">
        <v>1</v>
      </c>
      <c r="L54" s="97">
        <v>0.9</v>
      </c>
      <c r="M54" s="99">
        <v>7.78</v>
      </c>
    </row>
    <row r="55" spans="1:13" x14ac:dyDescent="0.2">
      <c r="A55" s="3">
        <f t="shared" ca="1" si="0"/>
        <v>55</v>
      </c>
      <c r="B55" s="6"/>
      <c r="C55" s="95" t="s">
        <v>66</v>
      </c>
      <c r="D55" s="47"/>
      <c r="E55" s="47"/>
      <c r="F55" s="98" t="s">
        <v>72</v>
      </c>
      <c r="G55" s="15"/>
      <c r="H55" s="15"/>
      <c r="I55" s="15"/>
      <c r="J55" s="96" t="s">
        <v>73</v>
      </c>
      <c r="K55" s="65">
        <v>2</v>
      </c>
      <c r="L55" s="97">
        <v>0.65</v>
      </c>
      <c r="M55" s="99">
        <v>4.84</v>
      </c>
    </row>
    <row r="56" spans="1:13" x14ac:dyDescent="0.2">
      <c r="A56" s="3">
        <f t="shared" ca="1" si="0"/>
        <v>56</v>
      </c>
      <c r="B56" s="6"/>
      <c r="C56" s="95" t="s">
        <v>66</v>
      </c>
      <c r="D56" s="47"/>
      <c r="E56" s="47"/>
      <c r="F56" s="98" t="s">
        <v>74</v>
      </c>
      <c r="G56" s="15"/>
      <c r="H56" s="15"/>
      <c r="I56" s="15"/>
      <c r="J56" s="96" t="s">
        <v>73</v>
      </c>
      <c r="K56" s="65">
        <v>2</v>
      </c>
      <c r="L56" s="97">
        <v>0.8</v>
      </c>
      <c r="M56" s="99">
        <v>6.49</v>
      </c>
    </row>
    <row r="57" spans="1:13" x14ac:dyDescent="0.2">
      <c r="A57" s="3">
        <f t="shared" ca="1" si="0"/>
        <v>57</v>
      </c>
      <c r="B57" s="6"/>
      <c r="C57" s="95" t="s">
        <v>66</v>
      </c>
      <c r="D57" s="47"/>
      <c r="E57" s="47"/>
      <c r="F57" s="98" t="s">
        <v>75</v>
      </c>
      <c r="G57" s="15"/>
      <c r="H57" s="15"/>
      <c r="I57" s="15"/>
      <c r="J57" s="96" t="s">
        <v>76</v>
      </c>
      <c r="K57" s="65">
        <v>1</v>
      </c>
      <c r="L57" s="97">
        <v>0.25</v>
      </c>
      <c r="M57" s="99">
        <v>1.82</v>
      </c>
    </row>
    <row r="58" spans="1:13" x14ac:dyDescent="0.2">
      <c r="A58" s="3">
        <f t="shared" ca="1" si="0"/>
        <v>58</v>
      </c>
      <c r="B58" s="6"/>
      <c r="C58" s="95" t="s">
        <v>66</v>
      </c>
      <c r="D58" s="47"/>
      <c r="E58" s="47"/>
      <c r="F58" s="98" t="s">
        <v>74</v>
      </c>
      <c r="G58" s="15"/>
      <c r="H58" s="15"/>
      <c r="I58" s="15"/>
      <c r="J58" s="96" t="s">
        <v>76</v>
      </c>
      <c r="K58" s="65">
        <v>1</v>
      </c>
      <c r="L58" s="97">
        <v>0.4</v>
      </c>
      <c r="M58" s="99">
        <v>3.25</v>
      </c>
    </row>
    <row r="59" spans="1:13" x14ac:dyDescent="0.2">
      <c r="A59" s="3">
        <f t="shared" ca="1" si="0"/>
        <v>59</v>
      </c>
      <c r="B59" s="6"/>
      <c r="C59" s="95" t="s">
        <v>66</v>
      </c>
      <c r="D59" s="47"/>
      <c r="E59" s="47"/>
      <c r="F59" s="98" t="s">
        <v>77</v>
      </c>
      <c r="G59" s="15"/>
      <c r="H59" s="15"/>
      <c r="I59" s="15"/>
      <c r="J59" s="96" t="s">
        <v>78</v>
      </c>
      <c r="K59" s="65">
        <v>1</v>
      </c>
      <c r="L59" s="97">
        <v>0.6</v>
      </c>
      <c r="M59" s="99">
        <v>2.2200000000000002</v>
      </c>
    </row>
    <row r="60" spans="1:13" ht="12.75" customHeight="1" x14ac:dyDescent="0.2">
      <c r="A60" s="3">
        <f t="shared" ca="1" si="0"/>
        <v>60</v>
      </c>
      <c r="B60" s="6"/>
      <c r="C60" s="95" t="s">
        <v>66</v>
      </c>
      <c r="D60" s="47"/>
      <c r="E60" s="47"/>
      <c r="F60" s="98" t="s">
        <v>79</v>
      </c>
      <c r="G60" s="15"/>
      <c r="H60" s="15"/>
      <c r="I60" s="15"/>
      <c r="J60" s="96" t="s">
        <v>78</v>
      </c>
      <c r="K60" s="65">
        <v>1</v>
      </c>
      <c r="L60" s="97">
        <v>0.3</v>
      </c>
      <c r="M60" s="99">
        <v>0.54</v>
      </c>
    </row>
    <row r="61" spans="1:13" x14ac:dyDescent="0.2">
      <c r="A61" s="3">
        <f t="shared" ca="1" si="0"/>
        <v>61</v>
      </c>
      <c r="B61" s="6"/>
      <c r="C61" s="95" t="s">
        <v>66</v>
      </c>
      <c r="D61" s="47"/>
      <c r="E61" s="47"/>
      <c r="F61" s="21" t="s">
        <v>80</v>
      </c>
      <c r="G61" s="15"/>
      <c r="H61" s="15"/>
      <c r="I61" s="15"/>
      <c r="J61" s="96" t="s">
        <v>78</v>
      </c>
      <c r="K61" s="65">
        <v>1</v>
      </c>
      <c r="L61" s="97">
        <v>0.3</v>
      </c>
      <c r="M61" s="99">
        <v>2.09</v>
      </c>
    </row>
    <row r="62" spans="1:13" x14ac:dyDescent="0.2">
      <c r="A62" s="3">
        <f t="shared" ca="1" si="0"/>
        <v>62</v>
      </c>
      <c r="B62" s="6"/>
      <c r="C62" s="95" t="s">
        <v>66</v>
      </c>
      <c r="D62" s="47"/>
      <c r="E62" s="47"/>
      <c r="F62" s="98" t="s">
        <v>81</v>
      </c>
      <c r="G62" s="15"/>
      <c r="H62" s="15"/>
      <c r="I62" s="15"/>
      <c r="J62" s="96" t="s">
        <v>78</v>
      </c>
      <c r="K62" s="65">
        <v>1</v>
      </c>
      <c r="L62" s="97">
        <v>0.8</v>
      </c>
      <c r="M62" s="99">
        <v>10.6</v>
      </c>
    </row>
    <row r="63" spans="1:13" x14ac:dyDescent="0.2">
      <c r="A63" s="3">
        <f t="shared" ca="1" si="0"/>
        <v>63</v>
      </c>
      <c r="B63" s="6"/>
      <c r="C63" s="100"/>
      <c r="D63" s="33"/>
      <c r="E63" s="33"/>
      <c r="F63" s="101"/>
      <c r="G63" s="62"/>
      <c r="H63" s="62"/>
      <c r="I63" s="62"/>
      <c r="J63" s="102"/>
      <c r="K63" s="103"/>
      <c r="L63" s="104"/>
      <c r="M63" s="105"/>
    </row>
    <row r="64" spans="1:13" ht="13.5" thickBot="1" x14ac:dyDescent="0.25">
      <c r="A64" s="3">
        <f t="shared" ca="1" si="0"/>
        <v>64</v>
      </c>
      <c r="B64" s="6"/>
      <c r="C64" s="106"/>
      <c r="D64" s="107" t="s">
        <v>82</v>
      </c>
      <c r="E64" s="84"/>
      <c r="F64" s="84"/>
      <c r="G64" s="84"/>
      <c r="H64" s="84"/>
      <c r="I64" s="84"/>
      <c r="J64" s="84"/>
      <c r="K64" s="108" t="s">
        <v>83</v>
      </c>
      <c r="L64" s="109">
        <f>SUM(L51:L63)</f>
        <v>9.0000000000000018</v>
      </c>
      <c r="M64" s="110">
        <f>SUM(M51:M63)</f>
        <v>89.449999999999989</v>
      </c>
    </row>
  </sheetData>
  <mergeCells count="1">
    <mergeCell ref="K3:M3"/>
  </mergeCells>
  <pageMargins left="0.78740157480314965" right="0.78740157480314965" top="0.78740157480314965" bottom="0.78740157480314965" header="0.51181102362204722" footer="0.51181102362204722"/>
  <pageSetup paperSize="9" scale="89" orientation="portrait" blackAndWhite="1" horizontalDpi="300" verticalDpi="300" r:id="rId1"/>
  <headerFooter alignWithMargins="0">
    <oddFooter>&amp;L&amp;8Quantifizierung von Produktionsverfahren: Marktfruchtbau&amp;R&amp;P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F1 DB</vt:lpstr>
      <vt:lpstr>Curr</vt:lpstr>
      <vt:lpstr>'F1 DB'!Druckbereich</vt:lpstr>
      <vt:lpstr>Unit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${UNAME}</dc:creator>
  <cp:lastModifiedBy>${UNAME}</cp:lastModifiedBy>
  <dcterms:created xsi:type="dcterms:W3CDTF">2019-08-06T13:01:59Z</dcterms:created>
  <dcterms:modified xsi:type="dcterms:W3CDTF">2019-08-08T09:18:55Z</dcterms:modified>
</cp:coreProperties>
</file>