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2 full costs" sheetId="1" r:id="rId1"/>
  </sheets>
  <externalReferences>
    <externalReference r:id="rId2"/>
  </externalReferences>
  <definedNames>
    <definedName name="Curr">'[1]F1 DB'!$S$1</definedName>
    <definedName name="Print_Area" localSheetId="0">'F2 full costs'!$A$1:$P$34</definedName>
    <definedName name="ProdUnit">'F2 full costs'!$T$9</definedName>
    <definedName name="Unit">'[1]F1 DB'!$N$1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O12" i="1"/>
  <c r="P12" i="1"/>
  <c r="E7" i="1"/>
  <c r="N13" i="1"/>
  <c r="P13" i="1"/>
  <c r="L5" i="1"/>
  <c r="K16" i="1"/>
  <c r="N16" i="1"/>
  <c r="P16" i="1"/>
  <c r="P17" i="1"/>
  <c r="L3" i="1"/>
  <c r="K19" i="1"/>
  <c r="N19" i="1"/>
  <c r="P19" i="1"/>
  <c r="P20" i="1"/>
  <c r="K22" i="1"/>
  <c r="N22" i="1"/>
  <c r="P22" i="1"/>
  <c r="P24" i="1"/>
  <c r="F26" i="1"/>
  <c r="I26" i="1"/>
  <c r="L26" i="1"/>
  <c r="N26" i="1"/>
  <c r="P26" i="1"/>
  <c r="N27" i="1"/>
  <c r="P27" i="1"/>
  <c r="H29" i="1"/>
  <c r="L6" i="1"/>
  <c r="K29" i="1"/>
  <c r="N29" i="1"/>
  <c r="P29" i="1"/>
  <c r="H31" i="1"/>
  <c r="K31" i="1"/>
  <c r="N31" i="1"/>
  <c r="P31" i="1"/>
  <c r="N32" i="1"/>
  <c r="P32" i="1"/>
  <c r="N33" i="1"/>
  <c r="P33" i="1"/>
  <c r="P34" i="1"/>
  <c r="O13" i="1"/>
  <c r="O14" i="1"/>
  <c r="P5" i="1"/>
  <c r="K15" i="1"/>
  <c r="N15" i="1"/>
  <c r="O15" i="1"/>
  <c r="O16" i="1"/>
  <c r="O17" i="1"/>
  <c r="P3" i="1"/>
  <c r="K18" i="1"/>
  <c r="N18" i="1"/>
  <c r="O18" i="1"/>
  <c r="O19" i="1"/>
  <c r="O20" i="1"/>
  <c r="P7" i="1"/>
  <c r="K21" i="1"/>
  <c r="N21" i="1"/>
  <c r="O21" i="1"/>
  <c r="O22" i="1"/>
  <c r="N23" i="1"/>
  <c r="O23" i="1"/>
  <c r="O24" i="1"/>
  <c r="O26" i="1"/>
  <c r="O27" i="1"/>
  <c r="H28" i="1"/>
  <c r="P6" i="1"/>
  <c r="K28" i="1"/>
  <c r="N28" i="1"/>
  <c r="O28" i="1"/>
  <c r="O29" i="1"/>
  <c r="H30" i="1"/>
  <c r="P4" i="1"/>
  <c r="K30" i="1"/>
  <c r="N30" i="1"/>
  <c r="O30" i="1"/>
  <c r="O31" i="1"/>
  <c r="O32" i="1"/>
  <c r="O33" i="1"/>
  <c r="O34" i="1"/>
  <c r="N14" i="1"/>
  <c r="N17" i="1"/>
  <c r="N20" i="1"/>
  <c r="N24" i="1"/>
  <c r="N25" i="1"/>
  <c r="N34" i="1"/>
  <c r="A34" i="1"/>
  <c r="J33" i="1"/>
  <c r="A33" i="1"/>
  <c r="J32" i="1"/>
  <c r="A32" i="1"/>
  <c r="L31" i="1"/>
  <c r="I31" i="1"/>
  <c r="A31" i="1"/>
  <c r="L30" i="1"/>
  <c r="I30" i="1"/>
  <c r="A30" i="1"/>
  <c r="L29" i="1"/>
  <c r="A29" i="1"/>
  <c r="L28" i="1"/>
  <c r="A28" i="1"/>
  <c r="G27" i="1"/>
  <c r="A27" i="1"/>
  <c r="G26" i="1"/>
  <c r="A26" i="1"/>
  <c r="A25" i="1"/>
  <c r="A24" i="1"/>
  <c r="I23" i="1"/>
  <c r="A23" i="1"/>
  <c r="I22" i="1"/>
  <c r="A22" i="1"/>
  <c r="I21" i="1"/>
  <c r="A21" i="1"/>
  <c r="A20" i="1"/>
  <c r="L19" i="1"/>
  <c r="I19" i="1"/>
  <c r="A19" i="1"/>
  <c r="L18" i="1"/>
  <c r="I18" i="1"/>
  <c r="A18" i="1"/>
  <c r="A17" i="1"/>
  <c r="L16" i="1"/>
  <c r="A16" i="1"/>
  <c r="L15" i="1"/>
  <c r="A15" i="1"/>
  <c r="P14" i="1"/>
  <c r="A14" i="1"/>
  <c r="A13" i="1"/>
  <c r="A12" i="1"/>
  <c r="P11" i="1"/>
  <c r="O11" i="1"/>
  <c r="N11" i="1"/>
  <c r="A11" i="1"/>
  <c r="A10" i="1"/>
  <c r="A9" i="1"/>
  <c r="A8" i="1"/>
  <c r="S7" i="1"/>
  <c r="R7" i="1"/>
  <c r="F7" i="1"/>
  <c r="A7" i="1"/>
  <c r="R5" i="1"/>
  <c r="R6" i="1"/>
  <c r="T6" i="1"/>
  <c r="M6" i="1"/>
  <c r="F6" i="1"/>
  <c r="A6" i="1"/>
  <c r="M5" i="1"/>
  <c r="F5" i="1"/>
  <c r="A5" i="1"/>
  <c r="R3" i="1"/>
  <c r="R4" i="1"/>
  <c r="T4" i="1"/>
  <c r="S4" i="1"/>
  <c r="F4" i="1"/>
  <c r="A4" i="1"/>
  <c r="S3" i="1"/>
  <c r="F3" i="1"/>
  <c r="A3" i="1"/>
  <c r="A2" i="1"/>
  <c r="I1" i="1"/>
  <c r="A1" i="1"/>
</calcChain>
</file>

<file path=xl/sharedStrings.xml><?xml version="1.0" encoding="utf-8"?>
<sst xmlns="http://schemas.openxmlformats.org/spreadsheetml/2006/main" count="123" uniqueCount="63">
  <si>
    <t>Full costs, Net profit, Profit for:</t>
  </si>
  <si>
    <t>&lt; Form 2 &gt;</t>
  </si>
  <si>
    <t>Factor input:</t>
  </si>
  <si>
    <t>Borrowed-%</t>
  </si>
  <si>
    <t>Owned-%</t>
  </si>
  <si>
    <t>Ø-Costs</t>
  </si>
  <si>
    <t>Yield</t>
  </si>
  <si>
    <t>Labour (production)</t>
  </si>
  <si>
    <t>h</t>
  </si>
  <si>
    <t>Average</t>
  </si>
  <si>
    <t>Price (weighted average)</t>
  </si>
  <si>
    <t>General farm work</t>
  </si>
  <si>
    <t>Direct payment</t>
  </si>
  <si>
    <t>Working capital</t>
  </si>
  <si>
    <t>Other spin-off output</t>
  </si>
  <si>
    <t>Capital f. fixed assets</t>
  </si>
  <si>
    <t>Proport. var. costs</t>
  </si>
  <si>
    <t>Land</t>
  </si>
  <si>
    <t>ha</t>
  </si>
  <si>
    <t>Positions</t>
  </si>
  <si>
    <t>Full</t>
  </si>
  <si>
    <t>Net</t>
  </si>
  <si>
    <t>Profit</t>
  </si>
  <si>
    <t>Product unit:</t>
  </si>
  <si>
    <t>dt</t>
  </si>
  <si>
    <t>costs</t>
  </si>
  <si>
    <t>profit</t>
  </si>
  <si>
    <t>+</t>
  </si>
  <si>
    <t>Gross output (production + spin-off output and direct payments)</t>
  </si>
  <si>
    <t>–</t>
  </si>
  <si>
    <t>Proportional variable costs (from form 1)</t>
  </si>
  <si>
    <t>ð</t>
  </si>
  <si>
    <t>=</t>
  </si>
  <si>
    <t>Working capital:</t>
  </si>
  <si>
    <t>Imputed costs for owned capital</t>
  </si>
  <si>
    <t>×</t>
  </si>
  <si>
    <t>–-</t>
  </si>
  <si>
    <t>Interest for borrowed capital</t>
  </si>
  <si>
    <t>Variable costs I / Gross Margin I</t>
  </si>
  <si>
    <t>Labour</t>
  </si>
  <si>
    <t>Imputed costs for owned labour</t>
  </si>
  <si>
    <t xml:space="preserve">  (production)</t>
  </si>
  <si>
    <t>Wages for hired labour</t>
  </si>
  <si>
    <t>Variable costs II / Gross Margin II</t>
  </si>
  <si>
    <t>Land:</t>
  </si>
  <si>
    <t>Imputed costs for owned land</t>
  </si>
  <si>
    <t>Payment for rented land</t>
  </si>
  <si>
    <t>Other opportunity costs</t>
  </si>
  <si>
    <t>Variable costs III / Gross Margin III</t>
  </si>
  <si>
    <t>Fixed and overhead costs</t>
  </si>
  <si>
    <t>Mechanisation:</t>
  </si>
  <si>
    <t>PurchCo =</t>
  </si>
  <si>
    <t>Deprec. =</t>
  </si>
  <si>
    <t>Other =</t>
  </si>
  <si>
    <t>Buildings:</t>
  </si>
  <si>
    <t>Capital for</t>
  </si>
  <si>
    <t xml:space="preserve">  fixed assets</t>
  </si>
  <si>
    <t>General farm</t>
  </si>
  <si>
    <t xml:space="preserve">  work</t>
  </si>
  <si>
    <t>Other fixed special costs</t>
  </si>
  <si>
    <t>Overhead costs (proportionate) (excluding labour costs)</t>
  </si>
  <si>
    <t>Full costs / Net profit / Profit</t>
  </si>
  <si>
    <r>
      <t xml:space="preserve">Variable costs  /  Gross Margin </t>
    </r>
    <r>
      <rPr>
        <sz val="10"/>
        <color theme="0" tint="-0.34998626667073579"/>
        <rFont val="Arial"/>
        <family val="2"/>
      </rPr>
      <t>(excluding costs for capital, labour and land)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</si>
</sst>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;\-#,##0.00;;@"/>
    <numFmt numFmtId="165" formatCode="0%\ "/>
    <numFmt numFmtId="166" formatCode="0%\ ;\-0%\ ;;"/>
    <numFmt numFmtId="167" formatCode="0.0%"/>
    <numFmt numFmtId="168" formatCode="_-* #,##0.00\ _D_M_-;\-* #,##0.00\ _D_M_-;_-* &quot;-&quot;??\ _D_M_-;_-@_-"/>
    <numFmt numFmtId="169" formatCode="0.0"/>
    <numFmt numFmtId="170" formatCode="0_)"/>
    <numFmt numFmtId="171" formatCode="0.0_)"/>
    <numFmt numFmtId="172" formatCode="0.00_)"/>
  </numFmts>
  <fonts count="1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0" tint="-0.34998626667073579"/>
      <name val="Arial"/>
      <family val="2"/>
    </font>
    <font>
      <i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Wingdings"/>
      <charset val="2"/>
    </font>
    <font>
      <sz val="8"/>
      <color theme="0" tint="-0.34998626667073579"/>
      <name val="Arial"/>
      <family val="2"/>
    </font>
    <font>
      <b/>
      <u/>
      <sz val="10"/>
      <color theme="0" tint="-0.34998626667073579"/>
      <name val="Arial"/>
      <family val="2"/>
    </font>
    <font>
      <b/>
      <sz val="1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9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tted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tted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tted">
        <color indexed="64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hair">
        <color indexed="64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hair">
        <color indexed="8"/>
      </bottom>
      <diagonal/>
    </border>
    <border>
      <left/>
      <right style="thin">
        <color indexed="8"/>
      </right>
      <top style="thick">
        <color rgb="FFFF0000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ck">
        <color rgb="FFFF0000"/>
      </top>
      <bottom style="hair">
        <color indexed="8"/>
      </bottom>
      <diagonal/>
    </border>
    <border>
      <left style="thin">
        <color indexed="8"/>
      </left>
      <right style="thick">
        <color rgb="FFFF0000"/>
      </right>
      <top style="thick">
        <color rgb="FFFF0000"/>
      </top>
      <bottom style="hair">
        <color indexed="8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 style="hair">
        <color indexed="8"/>
      </top>
      <bottom style="thick">
        <color rgb="FFFF0000"/>
      </bottom>
      <diagonal/>
    </border>
    <border>
      <left/>
      <right style="thin">
        <color indexed="8"/>
      </right>
      <top style="hair">
        <color indexed="8"/>
      </top>
      <bottom style="thick">
        <color rgb="FFFF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rgb="FFFF0000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thick">
        <color rgb="FFFF0000"/>
      </bottom>
      <diagonal/>
    </border>
  </borders>
  <cellStyleXfs count="6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 applyFill="0" applyBorder="0" applyProtection="0"/>
    <xf numFmtId="0" fontId="1" fillId="0" borderId="0"/>
  </cellStyleXfs>
  <cellXfs count="249">
    <xf numFmtId="0" fontId="0" fillId="0" borderId="0" xfId="0"/>
    <xf numFmtId="0" fontId="2" fillId="0" borderId="1" xfId="0" applyFont="1" applyBorder="1"/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164" fontId="1" fillId="0" borderId="0" xfId="0" applyNumberFormat="1" applyFont="1"/>
    <xf numFmtId="0" fontId="6" fillId="0" borderId="0" xfId="0" quotePrefix="1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2" borderId="0" xfId="0" applyFont="1" applyFill="1"/>
    <xf numFmtId="0" fontId="6" fillId="0" borderId="0" xfId="0" applyFont="1"/>
    <xf numFmtId="0" fontId="8" fillId="0" borderId="0" xfId="0" applyFont="1" applyAlignment="1"/>
    <xf numFmtId="0" fontId="9" fillId="0" borderId="0" xfId="3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/>
    </xf>
    <xf numFmtId="0" fontId="9" fillId="0" borderId="0" xfId="0" quotePrefix="1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2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4" xfId="4" applyFont="1" applyBorder="1" applyAlignment="1">
      <alignment horizontal="centerContinuous"/>
    </xf>
    <xf numFmtId="0" fontId="8" fillId="0" borderId="5" xfId="4" applyFont="1" applyBorder="1" applyAlignment="1">
      <alignment horizontal="centerContinuous"/>
    </xf>
    <xf numFmtId="0" fontId="8" fillId="0" borderId="6" xfId="0" applyFont="1" applyBorder="1" applyAlignment="1">
      <alignment horizontal="left"/>
    </xf>
    <xf numFmtId="0" fontId="8" fillId="0" borderId="7" xfId="0" applyFont="1" applyBorder="1"/>
    <xf numFmtId="164" fontId="8" fillId="2" borderId="7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/>
    </xf>
    <xf numFmtId="0" fontId="8" fillId="0" borderId="9" xfId="0" quotePrefix="1" applyFont="1" applyBorder="1" applyAlignment="1">
      <alignment horizontal="left"/>
    </xf>
    <xf numFmtId="0" fontId="8" fillId="0" borderId="10" xfId="0" applyFont="1" applyBorder="1"/>
    <xf numFmtId="164" fontId="8" fillId="0" borderId="10" xfId="0" applyNumberFormat="1" applyFont="1" applyBorder="1"/>
    <xf numFmtId="164" fontId="8" fillId="0" borderId="10" xfId="0" applyNumberFormat="1" applyFont="1" applyFill="1" applyBorder="1"/>
    <xf numFmtId="4" fontId="8" fillId="0" borderId="11" xfId="0" applyNumberFormat="1" applyFont="1" applyBorder="1"/>
    <xf numFmtId="165" fontId="8" fillId="3" borderId="12" xfId="2" applyNumberFormat="1" applyFont="1" applyFill="1" applyBorder="1" applyProtection="1">
      <protection locked="0"/>
    </xf>
    <xf numFmtId="166" fontId="8" fillId="0" borderId="13" xfId="2" applyNumberFormat="1" applyFont="1" applyBorder="1"/>
    <xf numFmtId="2" fontId="8" fillId="0" borderId="9" xfId="4" applyNumberFormat="1" applyFont="1" applyBorder="1"/>
    <xf numFmtId="2" fontId="8" fillId="0" borderId="11" xfId="4" applyNumberFormat="1" applyFont="1" applyBorder="1"/>
    <xf numFmtId="2" fontId="8" fillId="0" borderId="14" xfId="4" applyNumberFormat="1" applyFont="1" applyBorder="1" applyAlignment="1">
      <alignment horizontal="center"/>
    </xf>
    <xf numFmtId="0" fontId="8" fillId="0" borderId="15" xfId="0" quotePrefix="1" applyFont="1" applyBorder="1" applyAlignment="1">
      <alignment horizontal="left"/>
    </xf>
    <xf numFmtId="0" fontId="8" fillId="0" borderId="16" xfId="0" applyFont="1" applyBorder="1"/>
    <xf numFmtId="164" fontId="8" fillId="2" borderId="16" xfId="3" applyNumberFormat="1" applyFont="1" applyFill="1" applyBorder="1" applyProtection="1">
      <protection locked="0"/>
    </xf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164" fontId="8" fillId="3" borderId="19" xfId="0" applyNumberFormat="1" applyFont="1" applyFill="1" applyBorder="1" applyProtection="1">
      <protection locked="0"/>
    </xf>
    <xf numFmtId="164" fontId="8" fillId="0" borderId="19" xfId="0" applyNumberFormat="1" applyFont="1" applyFill="1" applyBorder="1" applyProtection="1">
      <protection locked="0"/>
    </xf>
    <xf numFmtId="3" fontId="8" fillId="0" borderId="20" xfId="0" applyNumberFormat="1" applyFont="1" applyBorder="1"/>
    <xf numFmtId="165" fontId="8" fillId="3" borderId="21" xfId="2" applyNumberFormat="1" applyFont="1" applyFill="1" applyBorder="1" applyProtection="1">
      <protection locked="0"/>
    </xf>
    <xf numFmtId="166" fontId="8" fillId="0" borderId="22" xfId="2" applyNumberFormat="1" applyFont="1" applyBorder="1"/>
    <xf numFmtId="2" fontId="8" fillId="0" borderId="23" xfId="4" applyNumberFormat="1" applyFont="1" applyBorder="1"/>
    <xf numFmtId="2" fontId="8" fillId="0" borderId="24" xfId="4" applyNumberFormat="1" applyFont="1" applyBorder="1"/>
    <xf numFmtId="2" fontId="8" fillId="0" borderId="25" xfId="4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164" fontId="8" fillId="2" borderId="10" xfId="0" applyNumberFormat="1" applyFont="1" applyFill="1" applyBorder="1" applyProtection="1">
      <protection locked="0"/>
    </xf>
    <xf numFmtId="0" fontId="8" fillId="0" borderId="1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164" fontId="8" fillId="0" borderId="19" xfId="0" applyNumberFormat="1" applyFont="1" applyBorder="1"/>
    <xf numFmtId="164" fontId="8" fillId="0" borderId="19" xfId="0" applyNumberFormat="1" applyFont="1" applyFill="1" applyBorder="1"/>
    <xf numFmtId="10" fontId="8" fillId="0" borderId="9" xfId="2" applyNumberFormat="1" applyFont="1" applyBorder="1"/>
    <xf numFmtId="10" fontId="8" fillId="0" borderId="11" xfId="2" applyNumberFormat="1" applyFont="1" applyBorder="1"/>
    <xf numFmtId="0" fontId="8" fillId="0" borderId="26" xfId="0" applyFont="1" applyBorder="1" applyAlignment="1">
      <alignment horizontal="left"/>
    </xf>
    <xf numFmtId="0" fontId="8" fillId="0" borderId="27" xfId="0" applyFont="1" applyBorder="1"/>
    <xf numFmtId="164" fontId="8" fillId="2" borderId="27" xfId="0" applyNumberFormat="1" applyFont="1" applyFill="1" applyBorder="1" applyProtection="1">
      <protection locked="0"/>
    </xf>
    <xf numFmtId="0" fontId="8" fillId="0" borderId="28" xfId="0" applyFont="1" applyBorder="1"/>
    <xf numFmtId="10" fontId="8" fillId="0" borderId="29" xfId="2" applyNumberFormat="1" applyFont="1" applyBorder="1" applyAlignment="1">
      <alignment horizontal="center"/>
    </xf>
    <xf numFmtId="0" fontId="8" fillId="0" borderId="30" xfId="0" applyFont="1" applyBorder="1"/>
    <xf numFmtId="164" fontId="8" fillId="2" borderId="30" xfId="0" applyNumberFormat="1" applyFont="1" applyFill="1" applyBorder="1" applyProtection="1">
      <protection locked="0"/>
    </xf>
    <xf numFmtId="0" fontId="8" fillId="0" borderId="29" xfId="0" applyFont="1" applyBorder="1" applyAlignment="1">
      <alignment horizontal="left"/>
    </xf>
    <xf numFmtId="2" fontId="8" fillId="0" borderId="29" xfId="4" applyNumberFormat="1" applyFont="1" applyBorder="1"/>
    <xf numFmtId="3" fontId="8" fillId="0" borderId="0" xfId="0" applyNumberFormat="1" applyFont="1"/>
    <xf numFmtId="0" fontId="9" fillId="0" borderId="31" xfId="0" applyFont="1" applyBorder="1" applyAlignment="1">
      <alignment horizontal="centerContinuous"/>
    </xf>
    <xf numFmtId="0" fontId="9" fillId="0" borderId="32" xfId="0" applyFont="1" applyBorder="1" applyAlignment="1">
      <alignment horizontal="centerContinuous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8" fillId="0" borderId="0" xfId="5" applyFont="1"/>
    <xf numFmtId="0" fontId="8" fillId="3" borderId="0" xfId="5" applyFont="1" applyFill="1"/>
    <xf numFmtId="0" fontId="9" fillId="0" borderId="36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quotePrefix="1" applyFont="1" applyBorder="1" applyAlignment="1">
      <alignment horizontal="left"/>
    </xf>
    <xf numFmtId="0" fontId="8" fillId="0" borderId="42" xfId="0" applyFont="1" applyBorder="1"/>
    <xf numFmtId="164" fontId="8" fillId="0" borderId="43" xfId="0" applyNumberFormat="1" applyFont="1" applyBorder="1" applyAlignment="1">
      <alignment horizontal="center"/>
    </xf>
    <xf numFmtId="164" fontId="8" fillId="0" borderId="44" xfId="0" applyNumberFormat="1" applyFont="1" applyBorder="1" applyAlignment="1"/>
    <xf numFmtId="164" fontId="8" fillId="0" borderId="45" xfId="0" applyNumberFormat="1" applyFont="1" applyBorder="1" applyAlignment="1"/>
    <xf numFmtId="164" fontId="8" fillId="0" borderId="0" xfId="0" applyNumberFormat="1" applyFont="1" applyBorder="1" applyAlignment="1"/>
    <xf numFmtId="0" fontId="8" fillId="0" borderId="36" xfId="0" applyFont="1" applyBorder="1" applyAlignment="1">
      <alignment horizontal="center"/>
    </xf>
    <xf numFmtId="0" fontId="8" fillId="0" borderId="46" xfId="0" quotePrefix="1" applyFont="1" applyBorder="1" applyAlignment="1">
      <alignment horizontal="left"/>
    </xf>
    <xf numFmtId="0" fontId="8" fillId="0" borderId="46" xfId="0" applyFont="1" applyBorder="1"/>
    <xf numFmtId="0" fontId="10" fillId="0" borderId="46" xfId="0" applyFont="1" applyFill="1" applyBorder="1"/>
    <xf numFmtId="164" fontId="8" fillId="0" borderId="47" xfId="0" applyNumberFormat="1" applyFont="1" applyBorder="1" applyProtection="1"/>
    <xf numFmtId="164" fontId="8" fillId="0" borderId="48" xfId="0" applyNumberFormat="1" applyFont="1" applyBorder="1" applyProtection="1"/>
    <xf numFmtId="164" fontId="8" fillId="0" borderId="49" xfId="0" applyNumberFormat="1" applyFont="1" applyBorder="1" applyProtection="1"/>
    <xf numFmtId="164" fontId="8" fillId="0" borderId="0" xfId="0" applyNumberFormat="1" applyFont="1" applyBorder="1" applyProtection="1"/>
    <xf numFmtId="0" fontId="9" fillId="0" borderId="50" xfId="0" applyFont="1" applyBorder="1" applyAlignment="1">
      <alignment horizontal="center"/>
    </xf>
    <xf numFmtId="0" fontId="9" fillId="0" borderId="16" xfId="0" quotePrefix="1" applyFont="1" applyBorder="1" applyAlignment="1">
      <alignment horizontal="left"/>
    </xf>
    <xf numFmtId="0" fontId="9" fillId="0" borderId="16" xfId="0" applyFont="1" applyBorder="1"/>
    <xf numFmtId="0" fontId="10" fillId="0" borderId="16" xfId="0" applyFont="1" applyFill="1" applyBorder="1"/>
    <xf numFmtId="164" fontId="9" fillId="0" borderId="51" xfId="0" applyNumberFormat="1" applyFont="1" applyBorder="1" applyProtection="1"/>
    <xf numFmtId="164" fontId="9" fillId="0" borderId="52" xfId="0" applyNumberFormat="1" applyFont="1" applyBorder="1" applyProtection="1"/>
    <xf numFmtId="164" fontId="9" fillId="0" borderId="53" xfId="0" applyNumberFormat="1" applyFont="1" applyBorder="1" applyProtection="1"/>
    <xf numFmtId="164" fontId="9" fillId="0" borderId="0" xfId="0" applyNumberFormat="1" applyFont="1" applyBorder="1" applyProtection="1"/>
    <xf numFmtId="0" fontId="8" fillId="0" borderId="54" xfId="0" applyFont="1" applyBorder="1" applyAlignment="1">
      <alignment horizontal="left"/>
    </xf>
    <xf numFmtId="0" fontId="8" fillId="0" borderId="55" xfId="0" applyFont="1" applyBorder="1"/>
    <xf numFmtId="0" fontId="8" fillId="0" borderId="55" xfId="0" applyFont="1" applyBorder="1" applyAlignment="1"/>
    <xf numFmtId="167" fontId="8" fillId="3" borderId="55" xfId="2" applyNumberFormat="1" applyFont="1" applyFill="1" applyBorder="1" applyAlignment="1"/>
    <xf numFmtId="0" fontId="8" fillId="0" borderId="55" xfId="0" applyFont="1" applyBorder="1" applyAlignment="1">
      <alignment horizontal="right"/>
    </xf>
    <xf numFmtId="0" fontId="8" fillId="0" borderId="55" xfId="0" applyFont="1" applyBorder="1" applyAlignment="1">
      <alignment horizontal="center"/>
    </xf>
    <xf numFmtId="164" fontId="8" fillId="0" borderId="55" xfId="1" applyNumberFormat="1" applyFont="1" applyBorder="1" applyAlignment="1"/>
    <xf numFmtId="0" fontId="10" fillId="0" borderId="55" xfId="0" applyFont="1" applyFill="1" applyBorder="1" applyAlignment="1"/>
    <xf numFmtId="164" fontId="8" fillId="0" borderId="56" xfId="0" applyNumberFormat="1" applyFont="1" applyBorder="1" applyProtection="1"/>
    <xf numFmtId="164" fontId="8" fillId="0" borderId="57" xfId="0" applyNumberFormat="1" applyFont="1" applyBorder="1" applyProtection="1"/>
    <xf numFmtId="164" fontId="8" fillId="0" borderId="58" xfId="0" applyNumberFormat="1" applyFont="1" applyBorder="1" applyAlignment="1" applyProtection="1">
      <alignment horizontal="right"/>
    </xf>
    <xf numFmtId="164" fontId="8" fillId="0" borderId="0" xfId="0" applyNumberFormat="1" applyFont="1" applyBorder="1" applyAlignment="1" applyProtection="1">
      <alignment horizontal="right"/>
    </xf>
    <xf numFmtId="0" fontId="8" fillId="0" borderId="59" xfId="0" applyFont="1" applyBorder="1" applyAlignment="1">
      <alignment horizontal="center"/>
    </xf>
    <xf numFmtId="0" fontId="8" fillId="0" borderId="46" xfId="0" applyFont="1" applyBorder="1" applyAlignment="1">
      <alignment horizontal="left"/>
    </xf>
    <xf numFmtId="0" fontId="8" fillId="0" borderId="55" xfId="0" applyFont="1" applyBorder="1" applyAlignment="1">
      <alignment horizontal="left"/>
    </xf>
    <xf numFmtId="0" fontId="8" fillId="0" borderId="55" xfId="0" quotePrefix="1" applyFont="1" applyBorder="1" applyAlignment="1">
      <alignment horizontal="left"/>
    </xf>
    <xf numFmtId="164" fontId="8" fillId="0" borderId="55" xfId="0" applyNumberFormat="1" applyFont="1" applyBorder="1" applyAlignment="1"/>
    <xf numFmtId="164" fontId="8" fillId="0" borderId="58" xfId="0" applyNumberFormat="1" applyFont="1" applyBorder="1" applyProtection="1"/>
    <xf numFmtId="0" fontId="9" fillId="0" borderId="16" xfId="0" applyFont="1" applyBorder="1" applyAlignment="1"/>
    <xf numFmtId="0" fontId="9" fillId="0" borderId="16" xfId="0" applyFont="1" applyBorder="1" applyAlignment="1">
      <alignment horizontal="center"/>
    </xf>
    <xf numFmtId="0" fontId="10" fillId="0" borderId="16" xfId="0" applyFont="1" applyFill="1" applyBorder="1" applyAlignment="1"/>
    <xf numFmtId="0" fontId="8" fillId="0" borderId="0" xfId="0" applyFont="1" applyBorder="1" applyAlignment="1">
      <alignment horizontal="left"/>
    </xf>
    <xf numFmtId="0" fontId="8" fillId="0" borderId="46" xfId="0" applyFont="1" applyBorder="1" applyAlignment="1"/>
    <xf numFmtId="169" fontId="8" fillId="3" borderId="46" xfId="0" applyNumberFormat="1" applyFont="1" applyFill="1" applyBorder="1" applyAlignment="1" applyProtection="1">
      <protection locked="0"/>
    </xf>
    <xf numFmtId="0" fontId="8" fillId="0" borderId="46" xfId="0" quotePrefix="1" applyFont="1" applyBorder="1" applyAlignment="1"/>
    <xf numFmtId="0" fontId="8" fillId="0" borderId="46" xfId="0" quotePrefix="1" applyFont="1" applyBorder="1" applyAlignment="1">
      <alignment horizontal="center"/>
    </xf>
    <xf numFmtId="164" fontId="8" fillId="0" borderId="46" xfId="0" quotePrefix="1" applyNumberFormat="1" applyFont="1" applyBorder="1" applyAlignment="1"/>
    <xf numFmtId="0" fontId="10" fillId="0" borderId="46" xfId="0" applyFont="1" applyFill="1" applyBorder="1" applyAlignment="1"/>
    <xf numFmtId="164" fontId="8" fillId="0" borderId="49" xfId="0" applyNumberFormat="1" applyFont="1" applyBorder="1" applyAlignment="1" applyProtection="1">
      <alignment horizontal="right"/>
    </xf>
    <xf numFmtId="0" fontId="11" fillId="0" borderId="46" xfId="0" applyFont="1" applyBorder="1" applyAlignment="1">
      <alignment horizontal="left" vertical="top"/>
    </xf>
    <xf numFmtId="169" fontId="8" fillId="3" borderId="55" xfId="0" applyNumberFormat="1" applyFont="1" applyFill="1" applyBorder="1" applyAlignment="1"/>
    <xf numFmtId="0" fontId="8" fillId="0" borderId="55" xfId="0" quotePrefix="1" applyFont="1" applyBorder="1" applyAlignment="1"/>
    <xf numFmtId="0" fontId="8" fillId="0" borderId="55" xfId="0" quotePrefix="1" applyFont="1" applyBorder="1" applyAlignment="1">
      <alignment horizontal="center"/>
    </xf>
    <xf numFmtId="164" fontId="8" fillId="0" borderId="55" xfId="0" quotePrefix="1" applyNumberFormat="1" applyFont="1" applyBorder="1" applyAlignment="1"/>
    <xf numFmtId="164" fontId="8" fillId="0" borderId="56" xfId="0" applyNumberFormat="1" applyFont="1" applyBorder="1"/>
    <xf numFmtId="164" fontId="8" fillId="0" borderId="57" xfId="0" applyNumberFormat="1" applyFont="1" applyBorder="1"/>
    <xf numFmtId="164" fontId="8" fillId="0" borderId="58" xfId="0" applyNumberFormat="1" applyFont="1" applyBorder="1"/>
    <xf numFmtId="164" fontId="8" fillId="0" borderId="0" xfId="0" applyNumberFormat="1" applyFont="1" applyBorder="1"/>
    <xf numFmtId="0" fontId="8" fillId="3" borderId="46" xfId="0" applyFont="1" applyFill="1" applyBorder="1" applyAlignment="1" applyProtection="1">
      <protection locked="0"/>
    </xf>
    <xf numFmtId="164" fontId="8" fillId="0" borderId="58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9" fillId="0" borderId="30" xfId="0" applyFont="1" applyBorder="1" applyAlignment="1"/>
    <xf numFmtId="170" fontId="8" fillId="0" borderId="30" xfId="0" applyNumberFormat="1" applyFont="1" applyBorder="1" applyAlignment="1" applyProtection="1"/>
    <xf numFmtId="170" fontId="10" fillId="0" borderId="30" xfId="0" applyNumberFormat="1" applyFont="1" applyFill="1" applyBorder="1" applyAlignment="1" applyProtection="1"/>
    <xf numFmtId="0" fontId="12" fillId="0" borderId="0" xfId="0" applyFont="1" applyBorder="1" applyAlignment="1">
      <alignment horizontal="left"/>
    </xf>
    <xf numFmtId="0" fontId="8" fillId="0" borderId="0" xfId="0" applyFont="1" applyBorder="1"/>
    <xf numFmtId="170" fontId="8" fillId="0" borderId="0" xfId="0" applyNumberFormat="1" applyFont="1" applyBorder="1" applyProtection="1"/>
    <xf numFmtId="170" fontId="10" fillId="0" borderId="0" xfId="0" applyNumberFormat="1" applyFont="1" applyFill="1" applyBorder="1" applyProtection="1"/>
    <xf numFmtId="164" fontId="8" fillId="0" borderId="60" xfId="0" applyNumberFormat="1" applyFont="1" applyBorder="1" applyProtection="1"/>
    <xf numFmtId="164" fontId="8" fillId="0" borderId="38" xfId="0" applyNumberFormat="1" applyFont="1" applyBorder="1" applyProtection="1"/>
    <xf numFmtId="164" fontId="8" fillId="0" borderId="39" xfId="0" applyNumberFormat="1" applyFont="1" applyBorder="1" applyProtection="1"/>
    <xf numFmtId="0" fontId="8" fillId="0" borderId="46" xfId="0" quotePrefix="1" applyFont="1" applyBorder="1" applyAlignment="1">
      <alignment horizontal="right"/>
    </xf>
    <xf numFmtId="3" fontId="8" fillId="3" borderId="46" xfId="0" applyNumberFormat="1" applyFont="1" applyFill="1" applyBorder="1"/>
    <xf numFmtId="3" fontId="8" fillId="0" borderId="46" xfId="0" applyNumberFormat="1" applyFont="1" applyBorder="1" applyProtection="1"/>
    <xf numFmtId="0" fontId="8" fillId="0" borderId="46" xfId="4" applyFont="1" applyBorder="1" applyAlignment="1">
      <alignment horizontal="right"/>
    </xf>
    <xf numFmtId="10" fontId="8" fillId="3" borderId="46" xfId="2" applyNumberFormat="1" applyFont="1" applyFill="1" applyBorder="1" applyAlignment="1" applyProtection="1">
      <alignment horizontal="left"/>
    </xf>
    <xf numFmtId="10" fontId="10" fillId="0" borderId="46" xfId="2" applyNumberFormat="1" applyFont="1" applyFill="1" applyBorder="1" applyAlignment="1" applyProtection="1">
      <alignment horizontal="left"/>
    </xf>
    <xf numFmtId="0" fontId="8" fillId="0" borderId="46" xfId="0" applyFont="1" applyBorder="1" applyAlignment="1">
      <alignment horizontal="right"/>
    </xf>
    <xf numFmtId="0" fontId="8" fillId="0" borderId="54" xfId="0" quotePrefix="1" applyFont="1" applyBorder="1" applyAlignment="1">
      <alignment horizontal="left"/>
    </xf>
    <xf numFmtId="167" fontId="8" fillId="3" borderId="55" xfId="2" applyNumberFormat="1" applyFont="1" applyFill="1" applyBorder="1"/>
    <xf numFmtId="0" fontId="8" fillId="0" borderId="46" xfId="0" applyFont="1" applyBorder="1" applyAlignment="1">
      <alignment horizontal="left" vertical="top"/>
    </xf>
    <xf numFmtId="0" fontId="8" fillId="0" borderId="61" xfId="0" applyFont="1" applyBorder="1" applyAlignment="1">
      <alignment horizontal="center"/>
    </xf>
    <xf numFmtId="171" fontId="8" fillId="3" borderId="55" xfId="0" applyNumberFormat="1" applyFont="1" applyFill="1" applyBorder="1" applyAlignment="1" applyProtection="1"/>
    <xf numFmtId="170" fontId="8" fillId="0" borderId="55" xfId="0" quotePrefix="1" applyNumberFormat="1" applyFont="1" applyBorder="1" applyAlignment="1" applyProtection="1">
      <alignment horizontal="left"/>
    </xf>
    <xf numFmtId="170" fontId="8" fillId="0" borderId="55" xfId="0" quotePrefix="1" applyNumberFormat="1" applyFont="1" applyBorder="1" applyAlignment="1" applyProtection="1">
      <alignment horizontal="center"/>
    </xf>
    <xf numFmtId="164" fontId="8" fillId="0" borderId="55" xfId="0" applyNumberFormat="1" applyFont="1" applyBorder="1"/>
    <xf numFmtId="0" fontId="10" fillId="0" borderId="55" xfId="0" applyFont="1" applyFill="1" applyBorder="1"/>
    <xf numFmtId="0" fontId="8" fillId="0" borderId="46" xfId="0" applyFont="1" applyBorder="1" applyAlignment="1">
      <alignment vertical="top"/>
    </xf>
    <xf numFmtId="171" fontId="8" fillId="3" borderId="55" xfId="0" applyNumberFormat="1" applyFont="1" applyFill="1" applyBorder="1" applyAlignment="1"/>
    <xf numFmtId="171" fontId="8" fillId="3" borderId="46" xfId="0" applyNumberFormat="1" applyFont="1" applyFill="1" applyBorder="1" applyAlignment="1" applyProtection="1"/>
    <xf numFmtId="164" fontId="8" fillId="0" borderId="47" xfId="0" applyNumberFormat="1" applyFont="1" applyFill="1" applyBorder="1" applyProtection="1"/>
    <xf numFmtId="164" fontId="8" fillId="0" borderId="48" xfId="0" applyNumberFormat="1" applyFont="1" applyFill="1" applyBorder="1" applyProtection="1"/>
    <xf numFmtId="0" fontId="8" fillId="0" borderId="50" xfId="0" applyFont="1" applyBorder="1" applyAlignment="1">
      <alignment horizontal="center"/>
    </xf>
    <xf numFmtId="0" fontId="8" fillId="0" borderId="16" xfId="0" quotePrefix="1" applyFont="1" applyBorder="1" applyAlignment="1">
      <alignment horizontal="left"/>
    </xf>
    <xf numFmtId="171" fontId="8" fillId="3" borderId="16" xfId="0" applyNumberFormat="1" applyFont="1" applyFill="1" applyBorder="1" applyAlignment="1" applyProtection="1"/>
    <xf numFmtId="164" fontId="8" fillId="0" borderId="51" xfId="0" applyNumberFormat="1" applyFont="1" applyFill="1" applyBorder="1" applyProtection="1"/>
    <xf numFmtId="164" fontId="8" fillId="0" borderId="52" xfId="0" applyNumberFormat="1" applyFont="1" applyFill="1" applyBorder="1" applyProtection="1"/>
    <xf numFmtId="164" fontId="8" fillId="0" borderId="53" xfId="0" applyNumberFormat="1" applyFont="1" applyBorder="1" applyProtection="1"/>
    <xf numFmtId="0" fontId="9" fillId="0" borderId="62" xfId="0" applyFont="1" applyBorder="1" applyAlignment="1">
      <alignment horizontal="center"/>
    </xf>
    <xf numFmtId="0" fontId="9" fillId="0" borderId="63" xfId="0" quotePrefix="1" applyFont="1" applyBorder="1" applyAlignment="1">
      <alignment horizontal="left"/>
    </xf>
    <xf numFmtId="0" fontId="9" fillId="0" borderId="63" xfId="0" applyFont="1" applyBorder="1"/>
    <xf numFmtId="0" fontId="8" fillId="0" borderId="63" xfId="0" applyFont="1" applyBorder="1"/>
    <xf numFmtId="172" fontId="8" fillId="0" borderId="63" xfId="0" applyNumberFormat="1" applyFont="1" applyBorder="1"/>
    <xf numFmtId="0" fontId="10" fillId="0" borderId="63" xfId="0" applyFont="1" applyFill="1" applyBorder="1"/>
    <xf numFmtId="164" fontId="9" fillId="0" borderId="64" xfId="0" applyNumberFormat="1" applyFont="1" applyBorder="1" applyProtection="1"/>
    <xf numFmtId="164" fontId="9" fillId="0" borderId="65" xfId="0" applyNumberFormat="1" applyFont="1" applyBorder="1" applyProtection="1"/>
    <xf numFmtId="164" fontId="9" fillId="0" borderId="66" xfId="0" applyNumberFormat="1" applyFont="1" applyBorder="1" applyProtection="1"/>
    <xf numFmtId="0" fontId="8" fillId="0" borderId="23" xfId="0" quotePrefix="1" applyFont="1" applyBorder="1" applyAlignment="1">
      <alignment horizontal="left"/>
    </xf>
    <xf numFmtId="0" fontId="8" fillId="0" borderId="67" xfId="0" applyFont="1" applyBorder="1"/>
    <xf numFmtId="164" fontId="8" fillId="0" borderId="67" xfId="0" applyNumberFormat="1" applyFont="1" applyBorder="1"/>
    <xf numFmtId="164" fontId="8" fillId="0" borderId="67" xfId="0" applyNumberFormat="1" applyFont="1" applyFill="1" applyBorder="1"/>
    <xf numFmtId="3" fontId="8" fillId="0" borderId="24" xfId="0" applyNumberFormat="1" applyFont="1" applyBorder="1"/>
    <xf numFmtId="165" fontId="8" fillId="3" borderId="68" xfId="2" applyNumberFormat="1" applyFont="1" applyFill="1" applyBorder="1" applyProtection="1">
      <protection locked="0"/>
    </xf>
    <xf numFmtId="166" fontId="8" fillId="0" borderId="69" xfId="2" applyNumberFormat="1" applyFont="1" applyBorder="1"/>
    <xf numFmtId="10" fontId="8" fillId="0" borderId="23" xfId="2" applyNumberFormat="1" applyFont="1" applyBorder="1"/>
    <xf numFmtId="10" fontId="8" fillId="0" borderId="24" xfId="2" applyNumberFormat="1" applyFont="1" applyBorder="1"/>
    <xf numFmtId="0" fontId="4" fillId="0" borderId="70" xfId="0" applyFont="1" applyBorder="1"/>
    <xf numFmtId="0" fontId="4" fillId="0" borderId="71" xfId="0" applyFont="1" applyBorder="1"/>
    <xf numFmtId="164" fontId="4" fillId="3" borderId="71" xfId="0" applyNumberFormat="1" applyFont="1" applyFill="1" applyBorder="1" applyProtection="1">
      <protection locked="0"/>
    </xf>
    <xf numFmtId="164" fontId="4" fillId="0" borderId="71" xfId="0" applyNumberFormat="1" applyFont="1" applyFill="1" applyBorder="1" applyProtection="1">
      <protection locked="0"/>
    </xf>
    <xf numFmtId="3" fontId="4" fillId="0" borderId="72" xfId="0" applyNumberFormat="1" applyFont="1" applyBorder="1"/>
    <xf numFmtId="165" fontId="4" fillId="3" borderId="73" xfId="2" applyNumberFormat="1" applyFont="1" applyFill="1" applyBorder="1" applyProtection="1">
      <protection locked="0"/>
    </xf>
    <xf numFmtId="166" fontId="4" fillId="0" borderId="74" xfId="2" applyNumberFormat="1" applyFont="1" applyBorder="1"/>
    <xf numFmtId="0" fontId="4" fillId="0" borderId="71" xfId="0" applyFont="1" applyBorder="1" applyAlignment="1">
      <alignment horizontal="center"/>
    </xf>
    <xf numFmtId="2" fontId="4" fillId="0" borderId="75" xfId="4" applyNumberFormat="1" applyFont="1" applyBorder="1"/>
    <xf numFmtId="2" fontId="4" fillId="0" borderId="76" xfId="4" applyNumberFormat="1" applyFont="1" applyBorder="1"/>
    <xf numFmtId="0" fontId="9" fillId="0" borderId="61" xfId="0" applyFont="1" applyBorder="1" applyAlignment="1">
      <alignment horizontal="center"/>
    </xf>
    <xf numFmtId="0" fontId="9" fillId="0" borderId="54" xfId="0" quotePrefix="1" applyFont="1" applyBorder="1" applyAlignment="1">
      <alignment horizontal="left"/>
    </xf>
    <xf numFmtId="0" fontId="9" fillId="0" borderId="54" xfId="0" applyFont="1" applyBorder="1"/>
    <xf numFmtId="0" fontId="9" fillId="0" borderId="54" xfId="0" applyFont="1" applyBorder="1" applyAlignment="1"/>
    <xf numFmtId="0" fontId="9" fillId="0" borderId="54" xfId="0" applyFont="1" applyBorder="1" applyAlignment="1">
      <alignment horizontal="center"/>
    </xf>
    <xf numFmtId="0" fontId="10" fillId="0" borderId="54" xfId="0" applyFont="1" applyFill="1" applyBorder="1" applyAlignment="1"/>
    <xf numFmtId="164" fontId="9" fillId="0" borderId="77" xfId="0" applyNumberFormat="1" applyFont="1" applyBorder="1" applyProtection="1"/>
    <xf numFmtId="164" fontId="9" fillId="0" borderId="78" xfId="0" applyNumberFormat="1" applyFont="1" applyBorder="1" applyProtection="1"/>
    <xf numFmtId="164" fontId="9" fillId="0" borderId="79" xfId="0" applyNumberFormat="1" applyFont="1" applyBorder="1" applyProtection="1"/>
    <xf numFmtId="0" fontId="10" fillId="0" borderId="46" xfId="0" quotePrefix="1" applyFont="1" applyFill="1" applyBorder="1" applyAlignment="1"/>
    <xf numFmtId="164" fontId="8" fillId="0" borderId="49" xfId="0" applyNumberFormat="1" applyFont="1" applyBorder="1" applyAlignment="1">
      <alignment horizontal="right"/>
    </xf>
    <xf numFmtId="0" fontId="4" fillId="0" borderId="80" xfId="0" applyFont="1" applyBorder="1" applyAlignment="1">
      <alignment horizontal="center"/>
    </xf>
    <xf numFmtId="0" fontId="4" fillId="0" borderId="81" xfId="0" applyFont="1" applyBorder="1" applyAlignment="1">
      <alignment horizontal="left"/>
    </xf>
    <xf numFmtId="0" fontId="4" fillId="0" borderId="82" xfId="0" quotePrefix="1" applyFont="1" applyBorder="1" applyAlignment="1">
      <alignment horizontal="left"/>
    </xf>
    <xf numFmtId="0" fontId="4" fillId="0" borderId="82" xfId="0" applyFont="1" applyBorder="1"/>
    <xf numFmtId="0" fontId="4" fillId="0" borderId="82" xfId="0" applyFont="1" applyBorder="1" applyAlignment="1"/>
    <xf numFmtId="0" fontId="4" fillId="3" borderId="82" xfId="0" applyFont="1" applyFill="1" applyBorder="1" applyAlignment="1" applyProtection="1">
      <protection locked="0"/>
    </xf>
    <xf numFmtId="0" fontId="4" fillId="0" borderId="82" xfId="0" quotePrefix="1" applyFont="1" applyBorder="1" applyAlignment="1"/>
    <xf numFmtId="0" fontId="4" fillId="0" borderId="82" xfId="0" quotePrefix="1" applyFont="1" applyBorder="1" applyAlignment="1">
      <alignment horizontal="center"/>
    </xf>
    <xf numFmtId="164" fontId="4" fillId="0" borderId="82" xfId="0" quotePrefix="1" applyNumberFormat="1" applyFont="1" applyBorder="1" applyAlignment="1"/>
    <xf numFmtId="0" fontId="13" fillId="0" borderId="82" xfId="0" applyFont="1" applyFill="1" applyBorder="1" applyAlignment="1"/>
    <xf numFmtId="164" fontId="4" fillId="0" borderId="83" xfId="0" applyNumberFormat="1" applyFont="1" applyBorder="1" applyProtection="1"/>
    <xf numFmtId="164" fontId="4" fillId="0" borderId="84" xfId="0" applyNumberFormat="1" applyFont="1" applyBorder="1" applyProtection="1"/>
    <xf numFmtId="164" fontId="4" fillId="0" borderId="85" xfId="0" applyNumberFormat="1" applyFont="1" applyBorder="1" applyAlignment="1" applyProtection="1">
      <alignment horizontal="right"/>
    </xf>
    <xf numFmtId="0" fontId="4" fillId="0" borderId="86" xfId="0" applyFont="1" applyBorder="1" applyAlignment="1">
      <alignment horizontal="center"/>
    </xf>
    <xf numFmtId="0" fontId="4" fillId="0" borderId="87" xfId="0" applyFont="1" applyBorder="1" applyAlignment="1">
      <alignment horizontal="left"/>
    </xf>
    <xf numFmtId="0" fontId="4" fillId="0" borderId="88" xfId="0" applyFont="1" applyBorder="1" applyAlignment="1">
      <alignment horizontal="left"/>
    </xf>
    <xf numFmtId="0" fontId="4" fillId="0" borderId="88" xfId="0" applyFont="1" applyBorder="1"/>
    <xf numFmtId="0" fontId="4" fillId="0" borderId="88" xfId="0" quotePrefix="1" applyFont="1" applyBorder="1" applyAlignment="1"/>
    <xf numFmtId="0" fontId="4" fillId="3" borderId="88" xfId="0" applyFont="1" applyFill="1" applyBorder="1" applyAlignment="1" applyProtection="1">
      <protection locked="0"/>
    </xf>
    <xf numFmtId="0" fontId="4" fillId="0" borderId="88" xfId="0" quotePrefix="1" applyFont="1" applyBorder="1" applyAlignment="1">
      <alignment horizontal="center"/>
    </xf>
    <xf numFmtId="164" fontId="4" fillId="0" borderId="88" xfId="0" quotePrefix="1" applyNumberFormat="1" applyFont="1" applyBorder="1" applyAlignment="1"/>
    <xf numFmtId="0" fontId="4" fillId="0" borderId="88" xfId="0" applyFont="1" applyBorder="1" applyAlignment="1"/>
    <xf numFmtId="0" fontId="13" fillId="0" borderId="88" xfId="0" applyFont="1" applyFill="1" applyBorder="1" applyAlignment="1"/>
    <xf numFmtId="164" fontId="4" fillId="0" borderId="89" xfId="0" applyNumberFormat="1" applyFont="1" applyBorder="1" applyProtection="1"/>
    <xf numFmtId="164" fontId="4" fillId="0" borderId="90" xfId="0" applyNumberFormat="1" applyFont="1" applyBorder="1" applyProtection="1"/>
    <xf numFmtId="164" fontId="4" fillId="0" borderId="91" xfId="0" applyNumberFormat="1" applyFont="1" applyBorder="1" applyProtection="1"/>
  </cellXfs>
  <cellStyles count="6">
    <cellStyle name="Komma" xfId="1" builtinId="3"/>
    <cellStyle name="Prozent" xfId="2" builtinId="5"/>
    <cellStyle name="Standard" xfId="0" builtinId="0"/>
    <cellStyle name="Standard_14ZuSau" xfId="5"/>
    <cellStyle name="Standard_MaSchw" xfId="4"/>
    <cellStyle name="Standard_Weize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/>
      <sheetData sheetId="2"/>
      <sheetData sheetId="3"/>
      <sheetData sheetId="4"/>
      <sheetData sheetId="5">
        <row r="1">
          <cell r="K1" t="str">
            <v>Wheat</v>
          </cell>
          <cell r="N1" t="str">
            <v>ha</v>
          </cell>
          <cell r="S1" t="str">
            <v>€</v>
          </cell>
        </row>
        <row r="5">
          <cell r="K5">
            <v>60</v>
          </cell>
        </row>
        <row r="6">
          <cell r="K6">
            <v>53</v>
          </cell>
          <cell r="L6">
            <v>11.5</v>
          </cell>
        </row>
        <row r="7">
          <cell r="K7">
            <v>7</v>
          </cell>
          <cell r="L7">
            <v>10.8</v>
          </cell>
        </row>
        <row r="9">
          <cell r="M9">
            <v>348</v>
          </cell>
        </row>
        <row r="45">
          <cell r="M45">
            <v>490.15994666666666</v>
          </cell>
        </row>
        <row r="47">
          <cell r="M47">
            <v>294.09596799999997</v>
          </cell>
        </row>
        <row r="64">
          <cell r="L64">
            <v>9.0000000000000018</v>
          </cell>
        </row>
      </sheetData>
      <sheetData sheetId="6"/>
      <sheetData sheetId="7">
        <row r="35">
          <cell r="Q35">
            <v>93.11780092592592</v>
          </cell>
          <cell r="R35">
            <v>2.69285</v>
          </cell>
          <cell r="Y35">
            <v>523.66599074074077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36"/>
  <sheetViews>
    <sheetView showGridLines="0" tabSelected="1" zoomScale="115" zoomScaleNormal="115" workbookViewId="0"/>
  </sheetViews>
  <sheetFormatPr baseColWidth="10" defaultColWidth="11.42578125" defaultRowHeight="15" x14ac:dyDescent="0.2"/>
  <cols>
    <col min="1" max="1" width="3.140625" style="3" customWidth="1"/>
    <col min="2" max="2" width="1.7109375" style="2" customWidth="1"/>
    <col min="3" max="3" width="4.140625" style="3" customWidth="1"/>
    <col min="4" max="4" width="16.42578125" style="3" customWidth="1"/>
    <col min="5" max="9" width="9.28515625" style="3" customWidth="1"/>
    <col min="10" max="10" width="2.140625" style="3" bestFit="1" customWidth="1"/>
    <col min="11" max="12" width="9.28515625" style="3" customWidth="1"/>
    <col min="13" max="13" width="2.42578125" style="3" customWidth="1"/>
    <col min="14" max="16" width="13" style="3" customWidth="1"/>
    <col min="17" max="17" width="3.85546875" style="3" customWidth="1"/>
    <col min="18" max="18" width="8.85546875" style="3" bestFit="1" customWidth="1"/>
    <col min="19" max="19" width="9.28515625" style="3" customWidth="1"/>
    <col min="20" max="16384" width="11.42578125" style="3"/>
  </cols>
  <sheetData>
    <row r="1" spans="1:20" ht="15.75" x14ac:dyDescent="0.25">
      <c r="A1" s="1">
        <f t="shared" ref="A1:A34" ca="1" si="0">CELL("Row",A1)</f>
        <v>1</v>
      </c>
      <c r="C1" s="7" t="s">
        <v>0</v>
      </c>
      <c r="D1" s="8"/>
      <c r="E1" s="9"/>
      <c r="F1" s="9"/>
      <c r="G1" s="9"/>
      <c r="H1" s="9"/>
      <c r="I1" s="10" t="str">
        <f>'[1]F1 DB'!K1</f>
        <v>Wheat</v>
      </c>
      <c r="J1" s="11"/>
      <c r="K1" s="9"/>
      <c r="L1" s="9"/>
      <c r="M1" s="9"/>
      <c r="N1" s="9"/>
      <c r="O1" s="12"/>
      <c r="P1" s="13" t="s">
        <v>1</v>
      </c>
      <c r="Q1" s="14"/>
      <c r="R1" s="9"/>
      <c r="S1" s="9"/>
      <c r="T1" s="9"/>
    </row>
    <row r="2" spans="1:20" x14ac:dyDescent="0.2">
      <c r="A2" s="1">
        <f t="shared" ca="1" si="0"/>
        <v>2</v>
      </c>
      <c r="C2" s="9"/>
      <c r="D2" s="8"/>
      <c r="E2" s="9"/>
      <c r="F2" s="9"/>
      <c r="G2" s="9"/>
      <c r="H2" s="9"/>
      <c r="I2" s="15" t="s">
        <v>2</v>
      </c>
      <c r="J2" s="9"/>
      <c r="K2" s="9"/>
      <c r="L2" s="16"/>
      <c r="M2" s="16"/>
      <c r="N2" s="9"/>
      <c r="O2" s="17" t="s">
        <v>3</v>
      </c>
      <c r="P2" s="18" t="s">
        <v>4</v>
      </c>
      <c r="Q2" s="14"/>
      <c r="R2" s="19" t="s">
        <v>5</v>
      </c>
      <c r="S2" s="20"/>
      <c r="T2" s="20"/>
    </row>
    <row r="3" spans="1:20" x14ac:dyDescent="0.2">
      <c r="A3" s="1">
        <f t="shared" ca="1" si="0"/>
        <v>3</v>
      </c>
      <c r="C3" s="21" t="s">
        <v>6</v>
      </c>
      <c r="D3" s="22"/>
      <c r="E3" s="23">
        <f>'[1]F1 DB'!K5</f>
        <v>60</v>
      </c>
      <c r="F3" s="24" t="str">
        <f>ProdUnit&amp;"/"&amp;Unit</f>
        <v>dt/ha</v>
      </c>
      <c r="G3" s="9"/>
      <c r="H3" s="9"/>
      <c r="I3" s="25" t="s">
        <v>7</v>
      </c>
      <c r="J3" s="26"/>
      <c r="K3" s="26"/>
      <c r="L3" s="27">
        <f>'[1]F1 DB'!$L$64</f>
        <v>9.0000000000000018</v>
      </c>
      <c r="M3" s="28" t="s">
        <v>8</v>
      </c>
      <c r="N3" s="29"/>
      <c r="O3" s="30">
        <v>0</v>
      </c>
      <c r="P3" s="31">
        <f>IF(L3=0,0,100%-O3)</f>
        <v>1</v>
      </c>
      <c r="Q3" s="14"/>
      <c r="R3" s="32">
        <f>O3*H19+P3*H18</f>
        <v>10</v>
      </c>
      <c r="S3" s="33" t="str">
        <f>Curr&amp;"/h"</f>
        <v>€/h</v>
      </c>
      <c r="T3" s="34" t="s">
        <v>9</v>
      </c>
    </row>
    <row r="4" spans="1:20" x14ac:dyDescent="0.2">
      <c r="A4" s="1">
        <f t="shared" ca="1" si="0"/>
        <v>4</v>
      </c>
      <c r="C4" s="35" t="s">
        <v>10</v>
      </c>
      <c r="D4" s="36"/>
      <c r="E4" s="37">
        <f>IF('[1]F1 DB'!K5=0,0,('[1]F1 DB'!K6*'[1]F1 DB'!L6+'[1]F1 DB'!K7*'[1]F1 DB'!L7)/'[1]F1 DB'!K5)</f>
        <v>11.418333333333333</v>
      </c>
      <c r="F4" s="38" t="str">
        <f>Curr&amp;"/"&amp;ProdUnit</f>
        <v>€/dt</v>
      </c>
      <c r="G4" s="9"/>
      <c r="H4" s="9"/>
      <c r="I4" s="39" t="s">
        <v>11</v>
      </c>
      <c r="J4" s="40"/>
      <c r="K4" s="40"/>
      <c r="L4" s="41">
        <v>3</v>
      </c>
      <c r="M4" s="42" t="s">
        <v>8</v>
      </c>
      <c r="N4" s="43"/>
      <c r="O4" s="44">
        <v>0.3</v>
      </c>
      <c r="P4" s="45">
        <f>IF(L4=0,0,100%-O4)</f>
        <v>0.7</v>
      </c>
      <c r="Q4" s="14"/>
      <c r="R4" s="46">
        <f>O4*H31+P4*H30</f>
        <v>10.6</v>
      </c>
      <c r="S4" s="47" t="str">
        <f>Curr&amp;"/h"</f>
        <v>€/h</v>
      </c>
      <c r="T4" s="48">
        <f>IF(R3+R4=0,0,(L3/(L3+L4)*R3)+(L4/(L3+L4)*R4))</f>
        <v>10.149999999999999</v>
      </c>
    </row>
    <row r="5" spans="1:20" x14ac:dyDescent="0.2">
      <c r="A5" s="1">
        <f t="shared" ca="1" si="0"/>
        <v>5</v>
      </c>
      <c r="C5" s="49" t="s">
        <v>12</v>
      </c>
      <c r="D5" s="26"/>
      <c r="E5" s="50">
        <f>'[1]F1 DB'!M9</f>
        <v>348</v>
      </c>
      <c r="F5" s="51" t="str">
        <f>Curr&amp;"/"&amp;Unit</f>
        <v>€/ha</v>
      </c>
      <c r="G5" s="9"/>
      <c r="H5" s="9"/>
      <c r="I5" s="52" t="s">
        <v>13</v>
      </c>
      <c r="J5" s="40"/>
      <c r="K5" s="40"/>
      <c r="L5" s="53">
        <f>'[1]F1 DB'!$M$47</f>
        <v>294.09596799999997</v>
      </c>
      <c r="M5" s="54" t="str">
        <f>Curr</f>
        <v>€</v>
      </c>
      <c r="N5" s="43"/>
      <c r="O5" s="44">
        <v>0.2</v>
      </c>
      <c r="P5" s="45">
        <f>IF(L5=0,0,100%-O5)</f>
        <v>0.8</v>
      </c>
      <c r="Q5" s="14"/>
      <c r="R5" s="55">
        <f>O5*H16+P5*H15</f>
        <v>5.4000000000000006E-2</v>
      </c>
      <c r="S5" s="56"/>
      <c r="T5" s="34" t="s">
        <v>9</v>
      </c>
    </row>
    <row r="6" spans="1:20" ht="15.75" thickBot="1" x14ac:dyDescent="0.25">
      <c r="A6" s="1">
        <f t="shared" ca="1" si="0"/>
        <v>6</v>
      </c>
      <c r="C6" s="57" t="s">
        <v>14</v>
      </c>
      <c r="D6" s="58"/>
      <c r="E6" s="59"/>
      <c r="F6" s="60" t="str">
        <f>Curr&amp;"/"&amp;Unit</f>
        <v>€/ha</v>
      </c>
      <c r="G6" s="9"/>
      <c r="H6" s="9"/>
      <c r="I6" s="193" t="s">
        <v>15</v>
      </c>
      <c r="J6" s="194"/>
      <c r="K6" s="194"/>
      <c r="L6" s="195">
        <f>(F26+F27)/2</f>
        <v>782.8659907407407</v>
      </c>
      <c r="M6" s="196" t="str">
        <f>Curr</f>
        <v>€</v>
      </c>
      <c r="N6" s="197"/>
      <c r="O6" s="198">
        <v>0.3</v>
      </c>
      <c r="P6" s="199">
        <f>IF(L6=0,0,100%-O6)</f>
        <v>0.7</v>
      </c>
      <c r="Q6" s="14"/>
      <c r="R6" s="200">
        <f>O6*H29+P6*H28</f>
        <v>5.5999999999999994E-2</v>
      </c>
      <c r="S6" s="201"/>
      <c r="T6" s="61">
        <f>IF(R5+R6=0,0,(L5/(L5+L6)*R5)+(L6/(L5+L6)*R6))</f>
        <v>5.5453841492518689E-2</v>
      </c>
    </row>
    <row r="7" spans="1:20" ht="16.5" thickTop="1" thickBot="1" x14ac:dyDescent="0.25">
      <c r="A7" s="1">
        <f t="shared" ca="1" si="0"/>
        <v>7</v>
      </c>
      <c r="C7" s="35" t="s">
        <v>16</v>
      </c>
      <c r="D7" s="62"/>
      <c r="E7" s="63">
        <f>'[1]F1 DB'!$M$45</f>
        <v>490.15994666666666</v>
      </c>
      <c r="F7" s="64" t="str">
        <f>Curr&amp;"/"&amp;Unit</f>
        <v>€/ha</v>
      </c>
      <c r="G7" s="9"/>
      <c r="H7" s="9"/>
      <c r="I7" s="202" t="s">
        <v>17</v>
      </c>
      <c r="J7" s="203"/>
      <c r="K7" s="203"/>
      <c r="L7" s="204">
        <v>1</v>
      </c>
      <c r="M7" s="205" t="s">
        <v>18</v>
      </c>
      <c r="N7" s="206"/>
      <c r="O7" s="207">
        <v>0.4</v>
      </c>
      <c r="P7" s="208">
        <f>IF(L7=0,0,100%-O7)</f>
        <v>0.6</v>
      </c>
      <c r="Q7" s="209"/>
      <c r="R7" s="210">
        <f>O7*H22+P7*H21</f>
        <v>235</v>
      </c>
      <c r="S7" s="211" t="str">
        <f>Curr&amp;"/"&amp;Unit</f>
        <v>€/ha</v>
      </c>
      <c r="T7" s="65"/>
    </row>
    <row r="8" spans="1:20" ht="16.5" thickTop="1" thickBot="1" x14ac:dyDescent="0.25">
      <c r="A8" s="1">
        <f t="shared" ca="1" si="0"/>
        <v>8</v>
      </c>
      <c r="C8" s="9"/>
      <c r="D8" s="9"/>
      <c r="E8" s="9"/>
      <c r="F8" s="9"/>
      <c r="G8" s="9"/>
      <c r="H8" s="9"/>
      <c r="I8" s="9"/>
      <c r="J8" s="9"/>
      <c r="K8" s="66"/>
      <c r="L8" s="9"/>
      <c r="M8" s="9"/>
      <c r="N8" s="9"/>
      <c r="O8" s="9"/>
      <c r="P8" s="9"/>
      <c r="Q8" s="14"/>
      <c r="R8" s="9"/>
      <c r="S8" s="9"/>
      <c r="T8" s="9"/>
    </row>
    <row r="9" spans="1:20" ht="15.75" thickTop="1" x14ac:dyDescent="0.2">
      <c r="A9" s="1">
        <f t="shared" ca="1" si="0"/>
        <v>9</v>
      </c>
      <c r="C9" s="67" t="s">
        <v>19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9" t="s">
        <v>20</v>
      </c>
      <c r="O9" s="70" t="s">
        <v>21</v>
      </c>
      <c r="P9" s="71" t="s">
        <v>22</v>
      </c>
      <c r="Q9" s="14"/>
      <c r="R9" s="72" t="s">
        <v>23</v>
      </c>
      <c r="S9" s="72"/>
      <c r="T9" s="73" t="s">
        <v>24</v>
      </c>
    </row>
    <row r="10" spans="1:20" x14ac:dyDescent="0.2">
      <c r="A10" s="1">
        <f t="shared" ca="1" si="0"/>
        <v>10</v>
      </c>
      <c r="C10" s="74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6" t="s">
        <v>25</v>
      </c>
      <c r="O10" s="77" t="s">
        <v>26</v>
      </c>
      <c r="P10" s="78"/>
      <c r="Q10" s="14"/>
      <c r="R10" s="9"/>
      <c r="S10" s="9"/>
      <c r="T10" s="9"/>
    </row>
    <row r="11" spans="1:20" ht="15.75" thickBot="1" x14ac:dyDescent="0.25">
      <c r="A11" s="1">
        <f t="shared" ca="1" si="0"/>
        <v>11</v>
      </c>
      <c r="C11" s="74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9" t="str">
        <f>Curr&amp;"/"&amp;Unit</f>
        <v>€/ha</v>
      </c>
      <c r="O11" s="80" t="str">
        <f>Curr&amp;"/"&amp;Unit</f>
        <v>€/ha</v>
      </c>
      <c r="P11" s="81" t="str">
        <f>Curr&amp;"/"&amp;Unit</f>
        <v>€/ha</v>
      </c>
      <c r="Q11" s="82"/>
      <c r="R11" s="9"/>
      <c r="S11" s="9"/>
      <c r="T11" s="9"/>
    </row>
    <row r="12" spans="1:20" ht="15.75" thickTop="1" x14ac:dyDescent="0.2">
      <c r="A12" s="1">
        <f t="shared" ca="1" si="0"/>
        <v>12</v>
      </c>
      <c r="C12" s="83" t="s">
        <v>27</v>
      </c>
      <c r="D12" s="84" t="s">
        <v>28</v>
      </c>
      <c r="E12" s="85"/>
      <c r="F12" s="85"/>
      <c r="G12" s="85"/>
      <c r="H12" s="85"/>
      <c r="I12" s="85"/>
      <c r="J12" s="85"/>
      <c r="K12" s="85"/>
      <c r="L12" s="85"/>
      <c r="M12" s="85"/>
      <c r="N12" s="86" t="s">
        <v>29</v>
      </c>
      <c r="O12" s="87">
        <f>E3*E4+E6+E5</f>
        <v>1033.0999999999999</v>
      </c>
      <c r="P12" s="88">
        <f>O12</f>
        <v>1033.0999999999999</v>
      </c>
      <c r="Q12" s="89"/>
      <c r="R12" s="9"/>
      <c r="S12" s="9"/>
      <c r="T12" s="9"/>
    </row>
    <row r="13" spans="1:20" x14ac:dyDescent="0.2">
      <c r="A13" s="1">
        <f t="shared" ca="1" si="0"/>
        <v>13</v>
      </c>
      <c r="C13" s="90" t="s">
        <v>29</v>
      </c>
      <c r="D13" s="91" t="s">
        <v>30</v>
      </c>
      <c r="E13" s="92"/>
      <c r="F13" s="92"/>
      <c r="G13" s="92"/>
      <c r="H13" s="92"/>
      <c r="I13" s="92"/>
      <c r="J13" s="92"/>
      <c r="K13" s="92"/>
      <c r="L13" s="92"/>
      <c r="M13" s="93" t="s">
        <v>31</v>
      </c>
      <c r="N13" s="94">
        <f>$E$7</f>
        <v>490.15994666666666</v>
      </c>
      <c r="O13" s="95">
        <f>N13</f>
        <v>490.15994666666666</v>
      </c>
      <c r="P13" s="96">
        <f>N13</f>
        <v>490.15994666666666</v>
      </c>
      <c r="Q13" s="97"/>
      <c r="R13" s="9"/>
      <c r="S13" s="9"/>
      <c r="T13" s="9"/>
    </row>
    <row r="14" spans="1:20" x14ac:dyDescent="0.2">
      <c r="A14" s="1">
        <f t="shared" ca="1" si="0"/>
        <v>14</v>
      </c>
      <c r="C14" s="98" t="s">
        <v>32</v>
      </c>
      <c r="D14" s="99" t="s">
        <v>62</v>
      </c>
      <c r="E14" s="100"/>
      <c r="F14" s="100"/>
      <c r="G14" s="100"/>
      <c r="H14" s="100"/>
      <c r="I14" s="100"/>
      <c r="J14" s="100"/>
      <c r="K14" s="100"/>
      <c r="L14" s="100"/>
      <c r="M14" s="101" t="s">
        <v>31</v>
      </c>
      <c r="N14" s="102">
        <f>N13</f>
        <v>490.15994666666666</v>
      </c>
      <c r="O14" s="103">
        <f>O12-O13</f>
        <v>542.94005333333325</v>
      </c>
      <c r="P14" s="104">
        <f>P12-P13</f>
        <v>542.94005333333325</v>
      </c>
      <c r="Q14" s="105"/>
      <c r="R14" s="9"/>
      <c r="S14" s="9"/>
      <c r="T14" s="9"/>
    </row>
    <row r="15" spans="1:20" x14ac:dyDescent="0.2">
      <c r="A15" s="1">
        <f t="shared" ca="1" si="0"/>
        <v>15</v>
      </c>
      <c r="C15" s="90" t="s">
        <v>29</v>
      </c>
      <c r="D15" s="106" t="s">
        <v>33</v>
      </c>
      <c r="E15" s="107" t="s">
        <v>34</v>
      </c>
      <c r="F15" s="107"/>
      <c r="G15" s="108"/>
      <c r="H15" s="109">
        <v>0.05</v>
      </c>
      <c r="I15" s="110"/>
      <c r="J15" s="111" t="s">
        <v>35</v>
      </c>
      <c r="K15" s="112">
        <f>L5*P5</f>
        <v>235.27677439999999</v>
      </c>
      <c r="L15" s="108" t="str">
        <f>Curr&amp;"/"&amp;Unit</f>
        <v>€/ha</v>
      </c>
      <c r="M15" s="113" t="s">
        <v>31</v>
      </c>
      <c r="N15" s="114">
        <f>H15*K15</f>
        <v>11.763838720000001</v>
      </c>
      <c r="O15" s="115">
        <f>N15</f>
        <v>11.763838720000001</v>
      </c>
      <c r="P15" s="116" t="s">
        <v>36</v>
      </c>
      <c r="Q15" s="117"/>
      <c r="R15" s="9"/>
      <c r="S15" s="9"/>
      <c r="T15" s="9"/>
    </row>
    <row r="16" spans="1:20" x14ac:dyDescent="0.2">
      <c r="A16" s="1">
        <f t="shared" ca="1" si="0"/>
        <v>16</v>
      </c>
      <c r="C16" s="118"/>
      <c r="D16" s="119"/>
      <c r="E16" s="120" t="s">
        <v>37</v>
      </c>
      <c r="F16" s="121"/>
      <c r="G16" s="108"/>
      <c r="H16" s="109">
        <v>7.0000000000000007E-2</v>
      </c>
      <c r="I16" s="110"/>
      <c r="J16" s="111" t="s">
        <v>35</v>
      </c>
      <c r="K16" s="122">
        <f>L5*O5</f>
        <v>58.819193599999998</v>
      </c>
      <c r="L16" s="108" t="str">
        <f>Curr&amp;"/"&amp;Unit</f>
        <v>€/ha</v>
      </c>
      <c r="M16" s="113" t="s">
        <v>31</v>
      </c>
      <c r="N16" s="114">
        <f>H16*K16</f>
        <v>4.1173435520000004</v>
      </c>
      <c r="O16" s="115">
        <f>N16</f>
        <v>4.1173435520000004</v>
      </c>
      <c r="P16" s="123">
        <f>N16</f>
        <v>4.1173435520000004</v>
      </c>
      <c r="Q16" s="97"/>
      <c r="R16" s="9"/>
      <c r="S16" s="9"/>
      <c r="T16" s="9"/>
    </row>
    <row r="17" spans="1:20" x14ac:dyDescent="0.2">
      <c r="A17" s="1">
        <f t="shared" ca="1" si="0"/>
        <v>17</v>
      </c>
      <c r="C17" s="98" t="s">
        <v>32</v>
      </c>
      <c r="D17" s="99" t="s">
        <v>38</v>
      </c>
      <c r="E17" s="100"/>
      <c r="F17" s="100"/>
      <c r="G17" s="124"/>
      <c r="H17" s="124"/>
      <c r="I17" s="124"/>
      <c r="J17" s="125"/>
      <c r="K17" s="124"/>
      <c r="L17" s="124"/>
      <c r="M17" s="126" t="s">
        <v>31</v>
      </c>
      <c r="N17" s="102">
        <f>SUM(N14:N16)</f>
        <v>506.0411289386667</v>
      </c>
      <c r="O17" s="103">
        <f>O14-O15-O16</f>
        <v>527.05887106133332</v>
      </c>
      <c r="P17" s="104">
        <f>P12-P13-P15-P16</f>
        <v>538.82270978133329</v>
      </c>
      <c r="Q17" s="105"/>
      <c r="R17" s="9"/>
      <c r="S17" s="9"/>
      <c r="T17" s="9"/>
    </row>
    <row r="18" spans="1:20" x14ac:dyDescent="0.2">
      <c r="A18" s="1">
        <f t="shared" ca="1" si="0"/>
        <v>18</v>
      </c>
      <c r="C18" s="90" t="s">
        <v>29</v>
      </c>
      <c r="D18" s="127" t="s">
        <v>39</v>
      </c>
      <c r="E18" s="91" t="s">
        <v>40</v>
      </c>
      <c r="F18" s="91"/>
      <c r="G18" s="128"/>
      <c r="H18" s="129">
        <v>10</v>
      </c>
      <c r="I18" s="130" t="str">
        <f>Curr&amp;"/AKh"</f>
        <v>€/AKh</v>
      </c>
      <c r="J18" s="131" t="s">
        <v>35</v>
      </c>
      <c r="K18" s="132">
        <f>L3*P3</f>
        <v>9.0000000000000018</v>
      </c>
      <c r="L18" s="128" t="str">
        <f>"AKh"&amp;"/"&amp;Unit</f>
        <v>AKh/ha</v>
      </c>
      <c r="M18" s="133" t="s">
        <v>31</v>
      </c>
      <c r="N18" s="94">
        <f>H18*K18</f>
        <v>90.000000000000014</v>
      </c>
      <c r="O18" s="95">
        <f>N18</f>
        <v>90.000000000000014</v>
      </c>
      <c r="P18" s="134" t="s">
        <v>36</v>
      </c>
      <c r="Q18" s="117"/>
      <c r="R18" s="9"/>
      <c r="S18" s="9"/>
      <c r="T18" s="9"/>
    </row>
    <row r="19" spans="1:20" x14ac:dyDescent="0.2">
      <c r="A19" s="1">
        <f t="shared" ca="1" si="0"/>
        <v>19</v>
      </c>
      <c r="C19" s="118"/>
      <c r="D19" s="135" t="s">
        <v>41</v>
      </c>
      <c r="E19" s="120" t="s">
        <v>42</v>
      </c>
      <c r="F19" s="121"/>
      <c r="G19" s="108"/>
      <c r="H19" s="136">
        <v>12</v>
      </c>
      <c r="I19" s="137" t="str">
        <f>Curr&amp;"/AKh"</f>
        <v>€/AKh</v>
      </c>
      <c r="J19" s="138" t="s">
        <v>35</v>
      </c>
      <c r="K19" s="139">
        <f>L3*O3</f>
        <v>0</v>
      </c>
      <c r="L19" s="108" t="str">
        <f>"AKh"&amp;"/"&amp;Unit</f>
        <v>AKh/ha</v>
      </c>
      <c r="M19" s="113" t="s">
        <v>31</v>
      </c>
      <c r="N19" s="140">
        <f>H19*K19</f>
        <v>0</v>
      </c>
      <c r="O19" s="141">
        <f>N19</f>
        <v>0</v>
      </c>
      <c r="P19" s="142">
        <f>N19</f>
        <v>0</v>
      </c>
      <c r="Q19" s="143"/>
      <c r="R19" s="9"/>
      <c r="S19" s="9"/>
      <c r="T19" s="9"/>
    </row>
    <row r="20" spans="1:20" ht="15.75" thickBot="1" x14ac:dyDescent="0.25">
      <c r="A20" s="1">
        <f t="shared" ca="1" si="0"/>
        <v>20</v>
      </c>
      <c r="C20" s="212" t="s">
        <v>32</v>
      </c>
      <c r="D20" s="213" t="s">
        <v>43</v>
      </c>
      <c r="E20" s="214"/>
      <c r="F20" s="214"/>
      <c r="G20" s="215"/>
      <c r="H20" s="215"/>
      <c r="I20" s="215"/>
      <c r="J20" s="216"/>
      <c r="K20" s="215"/>
      <c r="L20" s="215"/>
      <c r="M20" s="217" t="s">
        <v>31</v>
      </c>
      <c r="N20" s="218">
        <f>SUM(N17:N19)</f>
        <v>596.0411289386667</v>
      </c>
      <c r="O20" s="219">
        <f>O17-O18-O19</f>
        <v>437.05887106133332</v>
      </c>
      <c r="P20" s="220">
        <f>P17-P18-P19</f>
        <v>538.82270978133329</v>
      </c>
      <c r="Q20" s="105"/>
      <c r="R20" s="9"/>
      <c r="S20" s="9"/>
      <c r="T20" s="9"/>
    </row>
    <row r="21" spans="1:20" ht="15.75" thickTop="1" x14ac:dyDescent="0.2">
      <c r="A21" s="1">
        <f t="shared" ca="1" si="0"/>
        <v>21</v>
      </c>
      <c r="C21" s="223" t="s">
        <v>29</v>
      </c>
      <c r="D21" s="224" t="s">
        <v>44</v>
      </c>
      <c r="E21" s="225" t="s">
        <v>45</v>
      </c>
      <c r="F21" s="226"/>
      <c r="G21" s="227"/>
      <c r="H21" s="228">
        <v>225</v>
      </c>
      <c r="I21" s="229" t="str">
        <f>Curr&amp;"/"&amp;Unit</f>
        <v>€/ha</v>
      </c>
      <c r="J21" s="230" t="s">
        <v>35</v>
      </c>
      <c r="K21" s="231">
        <f>L7*P7</f>
        <v>0.6</v>
      </c>
      <c r="L21" s="227" t="s">
        <v>18</v>
      </c>
      <c r="M21" s="232" t="s">
        <v>31</v>
      </c>
      <c r="N21" s="233">
        <f>H21*K21</f>
        <v>135</v>
      </c>
      <c r="O21" s="234">
        <f>N21</f>
        <v>135</v>
      </c>
      <c r="P21" s="235" t="s">
        <v>36</v>
      </c>
      <c r="Q21" s="117"/>
      <c r="R21" s="9"/>
      <c r="S21" s="9"/>
      <c r="T21" s="9"/>
    </row>
    <row r="22" spans="1:20" ht="15.75" thickBot="1" x14ac:dyDescent="0.25">
      <c r="A22" s="1">
        <f t="shared" ca="1" si="0"/>
        <v>22</v>
      </c>
      <c r="C22" s="236"/>
      <c r="D22" s="237"/>
      <c r="E22" s="238" t="s">
        <v>46</v>
      </c>
      <c r="F22" s="239"/>
      <c r="G22" s="240"/>
      <c r="H22" s="241">
        <v>250</v>
      </c>
      <c r="I22" s="240" t="str">
        <f>Curr&amp;"/"&amp;Unit</f>
        <v>€/ha</v>
      </c>
      <c r="J22" s="242" t="s">
        <v>35</v>
      </c>
      <c r="K22" s="243">
        <f>L7*O7</f>
        <v>0.4</v>
      </c>
      <c r="L22" s="244" t="s">
        <v>18</v>
      </c>
      <c r="M22" s="245" t="s">
        <v>31</v>
      </c>
      <c r="N22" s="246">
        <f>H22*K22</f>
        <v>100</v>
      </c>
      <c r="O22" s="247">
        <f>N22</f>
        <v>100</v>
      </c>
      <c r="P22" s="248">
        <f>N22</f>
        <v>100</v>
      </c>
      <c r="Q22" s="97"/>
      <c r="R22" s="9"/>
      <c r="S22" s="9"/>
      <c r="T22" s="9"/>
    </row>
    <row r="23" spans="1:20" ht="15.75" thickTop="1" x14ac:dyDescent="0.2">
      <c r="A23" s="1">
        <f t="shared" ca="1" si="0"/>
        <v>23</v>
      </c>
      <c r="C23" s="118" t="s">
        <v>29</v>
      </c>
      <c r="D23" s="119" t="s">
        <v>47</v>
      </c>
      <c r="E23" s="92"/>
      <c r="F23" s="92"/>
      <c r="G23" s="128"/>
      <c r="H23" s="144"/>
      <c r="I23" s="130" t="str">
        <f>Curr&amp;"/"&amp;Unit</f>
        <v>€/ha</v>
      </c>
      <c r="J23" s="131"/>
      <c r="K23" s="130"/>
      <c r="L23" s="130"/>
      <c r="M23" s="221" t="s">
        <v>31</v>
      </c>
      <c r="N23" s="94">
        <f>$H$23</f>
        <v>0</v>
      </c>
      <c r="O23" s="95">
        <f>N23</f>
        <v>0</v>
      </c>
      <c r="P23" s="222" t="s">
        <v>36</v>
      </c>
      <c r="Q23" s="146"/>
      <c r="R23" s="9"/>
      <c r="S23" s="9"/>
      <c r="T23" s="9"/>
    </row>
    <row r="24" spans="1:20" x14ac:dyDescent="0.2">
      <c r="A24" s="1">
        <f t="shared" ca="1" si="0"/>
        <v>24</v>
      </c>
      <c r="C24" s="98" t="s">
        <v>32</v>
      </c>
      <c r="D24" s="99" t="s">
        <v>48</v>
      </c>
      <c r="E24" s="100"/>
      <c r="F24" s="100"/>
      <c r="G24" s="124"/>
      <c r="H24" s="124"/>
      <c r="I24" s="124"/>
      <c r="J24" s="147"/>
      <c r="K24" s="148"/>
      <c r="L24" s="148"/>
      <c r="M24" s="149" t="s">
        <v>31</v>
      </c>
      <c r="N24" s="102">
        <f>SUM(N20:N23)</f>
        <v>831.0411289386667</v>
      </c>
      <c r="O24" s="103">
        <f>O20-O21-O22-O23</f>
        <v>202.05887106133332</v>
      </c>
      <c r="P24" s="104">
        <f>P20-P21-P22-P23</f>
        <v>438.82270978133329</v>
      </c>
      <c r="Q24" s="105"/>
      <c r="R24" s="9"/>
      <c r="S24" s="9"/>
      <c r="T24" s="9"/>
    </row>
    <row r="25" spans="1:20" x14ac:dyDescent="0.2">
      <c r="A25" s="1">
        <f t="shared" ca="1" si="0"/>
        <v>25</v>
      </c>
      <c r="C25" s="90"/>
      <c r="D25" s="150" t="s">
        <v>49</v>
      </c>
      <c r="E25" s="151"/>
      <c r="F25" s="151"/>
      <c r="G25" s="151"/>
      <c r="H25" s="151"/>
      <c r="I25" s="151"/>
      <c r="J25" s="151"/>
      <c r="K25" s="152"/>
      <c r="L25" s="152"/>
      <c r="M25" s="153"/>
      <c r="N25" s="154">
        <f>O25</f>
        <v>0</v>
      </c>
      <c r="O25" s="155"/>
      <c r="P25" s="156"/>
      <c r="Q25" s="97"/>
      <c r="R25" s="9"/>
      <c r="S25" s="9"/>
      <c r="T25" s="9"/>
    </row>
    <row r="26" spans="1:20" x14ac:dyDescent="0.2">
      <c r="A26" s="1">
        <f t="shared" ca="1" si="0"/>
        <v>26</v>
      </c>
      <c r="C26" s="90" t="s">
        <v>29</v>
      </c>
      <c r="D26" s="127" t="s">
        <v>50</v>
      </c>
      <c r="E26" s="157" t="s">
        <v>51</v>
      </c>
      <c r="F26" s="158">
        <f>'[1]F1b MaKost'!$Y$35*2</f>
        <v>1047.3319814814815</v>
      </c>
      <c r="G26" s="159" t="str">
        <f>Curr&amp;"/"&amp;Unit</f>
        <v>€/ha</v>
      </c>
      <c r="H26" s="160" t="s">
        <v>52</v>
      </c>
      <c r="I26" s="161">
        <f>IF(F26=0,0,'[1]F1b MaKost'!Q35/F26)</f>
        <v>8.8909536395716748E-2</v>
      </c>
      <c r="J26" s="161"/>
      <c r="K26" s="157" t="s">
        <v>53</v>
      </c>
      <c r="L26" s="161">
        <f>IF(F26=0,0,'[1]F1b MaKost'!R35/F26)</f>
        <v>2.5711522684439421E-3</v>
      </c>
      <c r="M26" s="162" t="s">
        <v>31</v>
      </c>
      <c r="N26" s="94">
        <f>$F$26*($I$26+$L$26)</f>
        <v>95.810650925925927</v>
      </c>
      <c r="O26" s="95">
        <f t="shared" ref="O26:O33" si="1">N26</f>
        <v>95.810650925925927</v>
      </c>
      <c r="P26" s="96">
        <f>N26</f>
        <v>95.810650925925927</v>
      </c>
      <c r="Q26" s="97"/>
      <c r="R26" s="9"/>
      <c r="S26" s="9"/>
      <c r="T26" s="9"/>
    </row>
    <row r="27" spans="1:20" x14ac:dyDescent="0.2">
      <c r="A27" s="1">
        <f t="shared" ca="1" si="0"/>
        <v>27</v>
      </c>
      <c r="C27" s="90" t="s">
        <v>29</v>
      </c>
      <c r="D27" s="127" t="s">
        <v>54</v>
      </c>
      <c r="E27" s="163" t="s">
        <v>51</v>
      </c>
      <c r="F27" s="158">
        <v>518.4</v>
      </c>
      <c r="G27" s="159" t="str">
        <f>Curr&amp;"/"&amp;Unit</f>
        <v>€/ha</v>
      </c>
      <c r="H27" s="160" t="s">
        <v>52</v>
      </c>
      <c r="I27" s="161">
        <v>0.04</v>
      </c>
      <c r="J27" s="161"/>
      <c r="K27" s="157" t="s">
        <v>53</v>
      </c>
      <c r="L27" s="161">
        <v>0.01</v>
      </c>
      <c r="M27" s="162" t="s">
        <v>31</v>
      </c>
      <c r="N27" s="94">
        <f>$F$27*($I$27+$L$27)</f>
        <v>25.92</v>
      </c>
      <c r="O27" s="95">
        <f t="shared" si="1"/>
        <v>25.92</v>
      </c>
      <c r="P27" s="96">
        <f>N27</f>
        <v>25.92</v>
      </c>
      <c r="Q27" s="97"/>
      <c r="R27" s="9"/>
      <c r="S27" s="9"/>
      <c r="T27" s="9"/>
    </row>
    <row r="28" spans="1:20" x14ac:dyDescent="0.2">
      <c r="A28" s="1">
        <f t="shared" ca="1" si="0"/>
        <v>28</v>
      </c>
      <c r="C28" s="90" t="s">
        <v>29</v>
      </c>
      <c r="D28" s="164" t="s">
        <v>55</v>
      </c>
      <c r="E28" s="121" t="s">
        <v>34</v>
      </c>
      <c r="F28" s="107"/>
      <c r="G28" s="107"/>
      <c r="H28" s="165">
        <f>H15</f>
        <v>0.05</v>
      </c>
      <c r="I28" s="107"/>
      <c r="J28" s="111" t="s">
        <v>35</v>
      </c>
      <c r="K28" s="112">
        <f>L6*P6</f>
        <v>548.00619351851844</v>
      </c>
      <c r="L28" s="108" t="str">
        <f>Curr&amp;"/"&amp;Unit</f>
        <v>€/ha</v>
      </c>
      <c r="M28" s="113" t="s">
        <v>31</v>
      </c>
      <c r="N28" s="114">
        <f>H28*K28</f>
        <v>27.400309675925925</v>
      </c>
      <c r="O28" s="115">
        <f t="shared" si="1"/>
        <v>27.400309675925925</v>
      </c>
      <c r="P28" s="145" t="s">
        <v>36</v>
      </c>
      <c r="Q28" s="146"/>
      <c r="R28" s="9"/>
      <c r="S28" s="9"/>
      <c r="T28" s="9"/>
    </row>
    <row r="29" spans="1:20" x14ac:dyDescent="0.2">
      <c r="A29" s="1">
        <f t="shared" ca="1" si="0"/>
        <v>29</v>
      </c>
      <c r="C29" s="118"/>
      <c r="D29" s="166" t="s">
        <v>56</v>
      </c>
      <c r="E29" s="120" t="s">
        <v>37</v>
      </c>
      <c r="F29" s="107"/>
      <c r="G29" s="107"/>
      <c r="H29" s="165">
        <f>H16</f>
        <v>7.0000000000000007E-2</v>
      </c>
      <c r="I29" s="107"/>
      <c r="J29" s="111" t="s">
        <v>35</v>
      </c>
      <c r="K29" s="122">
        <f>L6*O6</f>
        <v>234.8597972222222</v>
      </c>
      <c r="L29" s="108" t="str">
        <f>Curr&amp;"/"&amp;Unit</f>
        <v>€/ha</v>
      </c>
      <c r="M29" s="113" t="s">
        <v>31</v>
      </c>
      <c r="N29" s="114">
        <f>H29*K29</f>
        <v>16.440185805555554</v>
      </c>
      <c r="O29" s="115">
        <f t="shared" si="1"/>
        <v>16.440185805555554</v>
      </c>
      <c r="P29" s="123">
        <f>N29</f>
        <v>16.440185805555554</v>
      </c>
      <c r="Q29" s="97"/>
      <c r="R29" s="9"/>
      <c r="S29" s="9"/>
      <c r="T29" s="9"/>
    </row>
    <row r="30" spans="1:20" x14ac:dyDescent="0.2">
      <c r="A30" s="1">
        <f t="shared" ca="1" si="0"/>
        <v>30</v>
      </c>
      <c r="C30" s="167" t="s">
        <v>29</v>
      </c>
      <c r="D30" s="106" t="s">
        <v>57</v>
      </c>
      <c r="E30" s="120" t="s">
        <v>40</v>
      </c>
      <c r="F30" s="107"/>
      <c r="G30" s="107"/>
      <c r="H30" s="168">
        <f>H18</f>
        <v>10</v>
      </c>
      <c r="I30" s="169" t="str">
        <f>Curr&amp;"/AKh"</f>
        <v>€/AKh</v>
      </c>
      <c r="J30" s="170" t="s">
        <v>35</v>
      </c>
      <c r="K30" s="171">
        <f>L4*P4</f>
        <v>2.0999999999999996</v>
      </c>
      <c r="L30" s="107" t="str">
        <f>"AKh"&amp;"/"&amp;Unit</f>
        <v>AKh/ha</v>
      </c>
      <c r="M30" s="172" t="s">
        <v>31</v>
      </c>
      <c r="N30" s="114">
        <f>H30*K30</f>
        <v>20.999999999999996</v>
      </c>
      <c r="O30" s="115">
        <f t="shared" si="1"/>
        <v>20.999999999999996</v>
      </c>
      <c r="P30" s="145" t="s">
        <v>36</v>
      </c>
      <c r="Q30" s="146"/>
      <c r="R30" s="9"/>
      <c r="S30" s="9"/>
      <c r="T30" s="9"/>
    </row>
    <row r="31" spans="1:20" x14ac:dyDescent="0.2">
      <c r="A31" s="1">
        <f t="shared" ca="1" si="0"/>
        <v>31</v>
      </c>
      <c r="C31" s="118"/>
      <c r="D31" s="173" t="s">
        <v>58</v>
      </c>
      <c r="E31" s="121" t="s">
        <v>42</v>
      </c>
      <c r="F31" s="107"/>
      <c r="G31" s="107"/>
      <c r="H31" s="174">
        <f>H19</f>
        <v>12</v>
      </c>
      <c r="I31" s="121" t="str">
        <f>Curr&amp;"/AKh"</f>
        <v>€/AKh</v>
      </c>
      <c r="J31" s="138" t="s">
        <v>35</v>
      </c>
      <c r="K31" s="171">
        <f>L4*O4</f>
        <v>0.89999999999999991</v>
      </c>
      <c r="L31" s="107" t="str">
        <f>"AKh"&amp;"/"&amp;Unit</f>
        <v>AKh/ha</v>
      </c>
      <c r="M31" s="172" t="s">
        <v>31</v>
      </c>
      <c r="N31" s="140">
        <f>H31*K31</f>
        <v>10.799999999999999</v>
      </c>
      <c r="O31" s="141">
        <f t="shared" si="1"/>
        <v>10.799999999999999</v>
      </c>
      <c r="P31" s="145">
        <f>N31</f>
        <v>10.799999999999999</v>
      </c>
      <c r="Q31" s="146"/>
      <c r="R31" s="9"/>
      <c r="S31" s="9"/>
      <c r="T31" s="9"/>
    </row>
    <row r="32" spans="1:20" x14ac:dyDescent="0.2">
      <c r="A32" s="1">
        <f t="shared" ca="1" si="0"/>
        <v>32</v>
      </c>
      <c r="C32" s="118" t="s">
        <v>29</v>
      </c>
      <c r="D32" s="91" t="s">
        <v>59</v>
      </c>
      <c r="E32" s="92"/>
      <c r="F32" s="92"/>
      <c r="G32" s="92"/>
      <c r="H32" s="92"/>
      <c r="I32" s="175">
        <v>23</v>
      </c>
      <c r="J32" s="91" t="str">
        <f>Curr&amp;"/"&amp;Unit</f>
        <v>€/ha</v>
      </c>
      <c r="K32" s="92"/>
      <c r="L32" s="92"/>
      <c r="M32" s="93" t="s">
        <v>31</v>
      </c>
      <c r="N32" s="176">
        <f>I32</f>
        <v>23</v>
      </c>
      <c r="O32" s="177">
        <f t="shared" si="1"/>
        <v>23</v>
      </c>
      <c r="P32" s="96">
        <f>N32</f>
        <v>23</v>
      </c>
      <c r="Q32" s="97"/>
      <c r="R32" s="9"/>
      <c r="S32" s="9"/>
      <c r="T32" s="9"/>
    </row>
    <row r="33" spans="1:20" x14ac:dyDescent="0.2">
      <c r="A33" s="1">
        <f t="shared" ca="1" si="0"/>
        <v>33</v>
      </c>
      <c r="C33" s="178" t="s">
        <v>29</v>
      </c>
      <c r="D33" s="179" t="s">
        <v>60</v>
      </c>
      <c r="E33" s="36"/>
      <c r="F33" s="36"/>
      <c r="G33" s="36"/>
      <c r="H33" s="36"/>
      <c r="I33" s="180">
        <v>15</v>
      </c>
      <c r="J33" s="179" t="str">
        <f>Curr&amp;"/"&amp;Unit</f>
        <v>€/ha</v>
      </c>
      <c r="K33" s="36"/>
      <c r="L33" s="36"/>
      <c r="M33" s="101" t="s">
        <v>31</v>
      </c>
      <c r="N33" s="181">
        <f>I33</f>
        <v>15</v>
      </c>
      <c r="O33" s="182">
        <f t="shared" si="1"/>
        <v>15</v>
      </c>
      <c r="P33" s="183">
        <f>N33</f>
        <v>15</v>
      </c>
      <c r="Q33" s="97"/>
      <c r="R33" s="9"/>
      <c r="S33" s="9"/>
      <c r="T33" s="9"/>
    </row>
    <row r="34" spans="1:20" ht="15.75" thickBot="1" x14ac:dyDescent="0.25">
      <c r="A34" s="1">
        <f t="shared" ca="1" si="0"/>
        <v>34</v>
      </c>
      <c r="C34" s="184" t="s">
        <v>32</v>
      </c>
      <c r="D34" s="185" t="s">
        <v>61</v>
      </c>
      <c r="E34" s="186"/>
      <c r="F34" s="186"/>
      <c r="G34" s="186"/>
      <c r="H34" s="187"/>
      <c r="I34" s="187"/>
      <c r="J34" s="187"/>
      <c r="K34" s="188"/>
      <c r="L34" s="187"/>
      <c r="M34" s="189" t="s">
        <v>31</v>
      </c>
      <c r="N34" s="190">
        <f>SUM(N24:N33)</f>
        <v>1066.412275346074</v>
      </c>
      <c r="O34" s="191">
        <f>O24-SUM(O25:O33)</f>
        <v>-33.312275346074102</v>
      </c>
      <c r="P34" s="192">
        <f>P24-SUM(P25:P33)</f>
        <v>251.8518730498518</v>
      </c>
      <c r="Q34" s="105"/>
      <c r="R34" s="9"/>
      <c r="S34" s="9"/>
      <c r="T34" s="9"/>
    </row>
    <row r="35" spans="1:20" ht="15.75" thickTop="1" x14ac:dyDescent="0.2">
      <c r="A35" s="4"/>
      <c r="C35" s="5"/>
    </row>
    <row r="36" spans="1:20" x14ac:dyDescent="0.2">
      <c r="A36" s="5"/>
      <c r="C36" s="5"/>
      <c r="D36" s="5"/>
      <c r="N36" s="6"/>
    </row>
  </sheetData>
  <pageMargins left="0.78740157480314965" right="0.78740157480314965" top="0.78740157480314965" bottom="0.64" header="0.23622047244094491" footer="0.39370078740157483"/>
  <pageSetup paperSize="9" scale="93" orientation="landscape" blackAndWhite="1" horizontalDpi="4294967292" verticalDpi="300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F2 full costs</vt:lpstr>
      <vt:lpstr>'F2 full costs'!Print_Area</vt:lpstr>
      <vt:lpstr>ProdUnit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2019-08-07T11:18:09Z</dcterms:created>
  <dcterms:modified xsi:type="dcterms:W3CDTF">2019-08-07T11:21:20Z</dcterms:modified>
</cp:coreProperties>
</file>