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Text" sheetId="1" r:id="rId1"/>
  </sheets>
  <externalReferences>
    <externalReference r:id="rId2"/>
  </externalReferences>
  <definedNames>
    <definedName name="Curr">'[1]F1 DB'!$S$1</definedName>
    <definedName name="Print_Area" localSheetId="0">Text!$C$1:$R$96</definedName>
    <definedName name="ProdUnit">'[1]F2 Gewinn'!$T$9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1" l="1"/>
  <c r="P70" i="1"/>
  <c r="P71" i="1"/>
  <c r="P72" i="1"/>
  <c r="L73" i="1"/>
  <c r="M73" i="1"/>
  <c r="P73" i="1"/>
  <c r="L74" i="1"/>
  <c r="M74" i="1"/>
  <c r="P74" i="1"/>
  <c r="P75" i="1"/>
  <c r="P76" i="1"/>
  <c r="L77" i="1"/>
  <c r="M77" i="1"/>
  <c r="P77" i="1"/>
  <c r="L78" i="1"/>
  <c r="M78" i="1"/>
  <c r="P78" i="1"/>
  <c r="P79" i="1"/>
  <c r="L81" i="1"/>
  <c r="M81" i="1"/>
  <c r="P81" i="1"/>
  <c r="L82" i="1"/>
  <c r="M82" i="1"/>
  <c r="P82" i="1"/>
  <c r="P84" i="1"/>
  <c r="P85" i="1"/>
  <c r="P86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5" i="1"/>
  <c r="O86" i="1"/>
  <c r="Q86" i="1"/>
  <c r="Q84" i="1"/>
  <c r="N82" i="1"/>
  <c r="N81" i="1"/>
  <c r="Q79" i="1"/>
  <c r="N78" i="1"/>
  <c r="N77" i="1"/>
  <c r="Q75" i="1"/>
  <c r="N72" i="1"/>
  <c r="Q71" i="1"/>
  <c r="L60" i="1"/>
  <c r="K60" i="1"/>
  <c r="Q60" i="1"/>
  <c r="P61" i="1"/>
  <c r="L61" i="1"/>
  <c r="K61" i="1"/>
  <c r="M61" i="1"/>
  <c r="Q61" i="1"/>
  <c r="P62" i="1"/>
  <c r="L62" i="1"/>
  <c r="K62" i="1"/>
  <c r="M62" i="1"/>
  <c r="Q62" i="1"/>
  <c r="Q63" i="1"/>
  <c r="J61" i="1"/>
  <c r="M23" i="1"/>
  <c r="M24" i="1"/>
  <c r="M25" i="1"/>
  <c r="O23" i="1"/>
  <c r="O24" i="1"/>
  <c r="O25" i="1"/>
  <c r="Q25" i="1"/>
  <c r="N44" i="1"/>
  <c r="L38" i="1"/>
  <c r="K38" i="1"/>
  <c r="Q38" i="1"/>
  <c r="P39" i="1"/>
  <c r="L39" i="1"/>
  <c r="K39" i="1"/>
  <c r="M39" i="1"/>
  <c r="Q39" i="1"/>
  <c r="P40" i="1"/>
  <c r="L40" i="1"/>
  <c r="K40" i="1"/>
  <c r="M40" i="1"/>
  <c r="Q40" i="1"/>
  <c r="Q41" i="1"/>
  <c r="N45" i="1"/>
  <c r="N46" i="1"/>
  <c r="P52" i="1"/>
  <c r="Q52" i="1"/>
  <c r="R51" i="1"/>
  <c r="P51" i="1"/>
  <c r="Q51" i="1"/>
  <c r="M20" i="1"/>
  <c r="R38" i="1"/>
  <c r="R39" i="1"/>
  <c r="R40" i="1"/>
  <c r="R41" i="1"/>
  <c r="R50" i="1"/>
  <c r="Q23" i="1"/>
  <c r="Q24" i="1"/>
  <c r="P50" i="1"/>
  <c r="Q50" i="1"/>
  <c r="R46" i="1"/>
  <c r="Q44" i="1"/>
  <c r="Q45" i="1"/>
  <c r="Q46" i="1"/>
  <c r="O46" i="1"/>
  <c r="R45" i="1"/>
  <c r="O45" i="1"/>
  <c r="R44" i="1"/>
  <c r="O44" i="1"/>
  <c r="J39" i="1"/>
  <c r="K34" i="1"/>
  <c r="K33" i="1"/>
  <c r="L25" i="1"/>
  <c r="L24" i="1"/>
</calcChain>
</file>

<file path=xl/sharedStrings.xml><?xml version="1.0" encoding="utf-8"?>
<sst xmlns="http://schemas.openxmlformats.org/spreadsheetml/2006/main" count="140" uniqueCount="104">
  <si>
    <t>=</t>
  </si>
  <si>
    <t>-</t>
  </si>
  <si>
    <t>×</t>
  </si>
  <si>
    <t>Current assets</t>
  </si>
  <si>
    <t>Labour</t>
  </si>
  <si>
    <t>Gross margin</t>
  </si>
  <si>
    <t>Interpretation</t>
  </si>
  <si>
    <t>–</t>
  </si>
  <si>
    <t>Costs</t>
  </si>
  <si>
    <t>Net Profit</t>
  </si>
  <si>
    <t>Profitability of intensity change</t>
  </si>
  <si>
    <t xml:space="preserve">To be able to make a statement about the profitability on the basis of an intensity change, it </t>
  </si>
  <si>
    <t>is necessary to consider all changes of the output and costs of the production.</t>
  </si>
  <si>
    <t xml:space="preserve">A production technical change is profitable, if the marginal output is higher than (or </t>
  </si>
  <si>
    <t xml:space="preserve">at least equal to) the marginal costs. </t>
  </si>
  <si>
    <t xml:space="preserve">Usually all marginal output and marginal costs are already known from the gross margin </t>
  </si>
  <si>
    <t>calculation, since a pure production technical change does not affect the fixed costs.</t>
  </si>
  <si>
    <t>If the requirements of</t>
  </si>
  <si>
    <t>capital for current assets</t>
  </si>
  <si>
    <t>working time for production</t>
  </si>
  <si>
    <t>utilized land</t>
  </si>
  <si>
    <t>production and supply rights</t>
  </si>
  <si>
    <t xml:space="preserve">change (which can also be observed from the gross margin calculation), it must be verified, </t>
  </si>
  <si>
    <t xml:space="preserve">whether these changes consider additional costs or reduction of costs. </t>
  </si>
  <si>
    <t xml:space="preserve">In the example calculation the increasing input of production means (certified seeds, fertilizers, </t>
  </si>
  <si>
    <t xml:space="preserve">chemicals) causes an additional yield of </t>
  </si>
  <si>
    <t>dt.</t>
  </si>
  <si>
    <r>
      <t>The marginal output</t>
    </r>
    <r>
      <rPr>
        <sz val="10"/>
        <rFont val="Arial"/>
        <family val="2"/>
      </rPr>
      <t xml:space="preserve"> accounts for:</t>
    </r>
  </si>
  <si>
    <t>Backing wheat</t>
  </si>
  <si>
    <t>Feeding wheat</t>
  </si>
  <si>
    <t>Total</t>
  </si>
  <si>
    <t>Marginal yield</t>
  </si>
  <si>
    <t>dt</t>
  </si>
  <si>
    <t>× Price</t>
  </si>
  <si>
    <t>= Marginal output</t>
  </si>
  <si>
    <r>
      <t>The marginal costs</t>
    </r>
    <r>
      <rPr>
        <sz val="10"/>
        <rFont val="Arial"/>
        <family val="2"/>
      </rPr>
      <t xml:space="preserve"> result from the change of the costs of supplies and services (from GM </t>
    </r>
  </si>
  <si>
    <t xml:space="preserve">calculation) as well as from the costs for additional current assets and additional </t>
  </si>
  <si>
    <t xml:space="preserve">(productive) labour. </t>
  </si>
  <si>
    <t xml:space="preserve">There are no more further changes of other factors in this case. For simplicity reasons the </t>
  </si>
  <si>
    <t xml:space="preserve">weighted average of factor costs according to own and borrowed factor percentages was </t>
  </si>
  <si>
    <t>used in the calculation:</t>
  </si>
  <si>
    <t>costs of current assets:</t>
  </si>
  <si>
    <t>costs of labour:</t>
  </si>
  <si>
    <t>Intensity</t>
  </si>
  <si>
    <t>Change</t>
  </si>
  <si>
    <t>costs</t>
  </si>
  <si>
    <t>Marginal costs</t>
  </si>
  <si>
    <t>I</t>
  </si>
  <si>
    <t>II</t>
  </si>
  <si>
    <t>Factor input</t>
  </si>
  <si>
    <t>per ha</t>
  </si>
  <si>
    <t>per dt</t>
  </si>
  <si>
    <t>Variable costs (from GM)</t>
  </si>
  <si>
    <t>Current assets*</t>
  </si>
  <si>
    <t>(h)</t>
  </si>
  <si>
    <t>Total marginal costs:</t>
  </si>
  <si>
    <t>Marginal Net Profit:</t>
  </si>
  <si>
    <t xml:space="preserve">From the difference of marginal output and </t>
  </si>
  <si>
    <t>marginal costs</t>
  </si>
  <si>
    <t>results the Marginal Net Profit</t>
  </si>
  <si>
    <t>The shown intensity change is profitable, because:</t>
  </si>
  <si>
    <t>product price (per dt)</t>
  </si>
  <si>
    <t xml:space="preserve">&gt;  marginal costs per dt of marginal yield  </t>
  </si>
  <si>
    <t>marg. output per ha</t>
  </si>
  <si>
    <t>&gt;  marginal costs per ha</t>
  </si>
  <si>
    <t>marginal profit</t>
  </si>
  <si>
    <t>&gt;  0</t>
  </si>
  <si>
    <t xml:space="preserve">The combination of calculations of marginal output and marginal costs allows to determine </t>
  </si>
  <si>
    <t>directly the marginal net profit of the activity:</t>
  </si>
  <si>
    <t>Marginal output</t>
  </si>
  <si>
    <t>/marginal costs</t>
  </si>
  <si>
    <r>
      <t xml:space="preserve">As a </t>
    </r>
    <r>
      <rPr>
        <u/>
        <sz val="10"/>
        <rFont val="Arial"/>
        <family val="2"/>
      </rPr>
      <t>control calculation</t>
    </r>
    <r>
      <rPr>
        <sz val="10"/>
        <rFont val="Arial"/>
        <family val="2"/>
      </rPr>
      <t xml:space="preserve"> the whole calculation of the Net Profit (as in Form 2) should be </t>
    </r>
  </si>
  <si>
    <t>comparably repeated for both intensities:</t>
  </si>
  <si>
    <t>Share</t>
  </si>
  <si>
    <t>Int. I</t>
  </si>
  <si>
    <t>Int. II</t>
  </si>
  <si>
    <t>Marginal GM /</t>
  </si>
  <si>
    <r>
      <t xml:space="preserve">Output </t>
    </r>
    <r>
      <rPr>
        <sz val="8"/>
        <rFont val="Arial"/>
        <family val="2"/>
      </rPr>
      <t>(production + if appl.: spin-off output and direct payments)</t>
    </r>
  </si>
  <si>
    <t>Marginal Profit</t>
  </si>
  <si>
    <r>
      <t>Proportional variable costs</t>
    </r>
    <r>
      <rPr>
        <sz val="8"/>
        <rFont val="Arial"/>
        <family val="2"/>
      </rPr>
      <t xml:space="preserve"> (supplies &amp; services)</t>
    </r>
  </si>
  <si>
    <t>Gross Margin (applied in practice)</t>
  </si>
  <si>
    <t>Requirements for current assets</t>
  </si>
  <si>
    <t>Opportunity costs of own capital</t>
  </si>
  <si>
    <t>Interest for borrowed capital</t>
  </si>
  <si>
    <t>Gross Margin I</t>
  </si>
  <si>
    <t>Working time requirements (productive)</t>
  </si>
  <si>
    <t>h</t>
  </si>
  <si>
    <t>Imputed costs for family labour</t>
  </si>
  <si>
    <t>Wages for hired labour</t>
  </si>
  <si>
    <t>Gross Margin II</t>
  </si>
  <si>
    <t>Requirements for utilized land</t>
  </si>
  <si>
    <t>ha</t>
  </si>
  <si>
    <t>Imputed costs for own land</t>
  </si>
  <si>
    <t>Rent payments for rented land</t>
  </si>
  <si>
    <t>Other opportunity costs</t>
  </si>
  <si>
    <t>Gross Margin III</t>
  </si>
  <si>
    <t>Fixed &amp; overhead costs</t>
  </si>
  <si>
    <t xml:space="preserve">The control calculation shows that the marginal profit achieved its final value after </t>
  </si>
  <si>
    <t xml:space="preserve">subtracting the imputed costs for capital used in form of current assets as well as the </t>
  </si>
  <si>
    <t>imputed costs of labour (that is: the level of GM II)!</t>
  </si>
  <si>
    <t xml:space="preserve">Even though the yield increase is profitable, it is not sufficient for the Net Profit to achieve a </t>
  </si>
  <si>
    <t>positive value.</t>
  </si>
  <si>
    <t xml:space="preserve">As to the intensity II, it should be stated that the used factors cannot have an adequate rate </t>
  </si>
  <si>
    <t>of return in the long run!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</si>
</sst>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6" formatCode="#,##0.00\ \ \ \ \ "/>
    <numFmt numFmtId="167" formatCode="#,##0.0"/>
    <numFmt numFmtId="168" formatCode="\+\ #,##0.0;\–\ #,##0.0;\±\ 0.0;@"/>
    <numFmt numFmtId="169" formatCode="\+\ #,##0.00;\–\ #,##0.00;\±\ 0.00;@"/>
  </numFmts>
  <fonts count="14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 vertical="top"/>
    </xf>
  </cellStyleXfs>
  <cellXfs count="111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4" fillId="0" borderId="0" xfId="3" applyAlignme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5" fillId="0" borderId="0" xfId="0" applyFont="1"/>
    <xf numFmtId="0" fontId="1" fillId="0" borderId="0" xfId="0" quotePrefix="1" applyFont="1" applyAlignment="1">
      <alignment horizontal="right"/>
    </xf>
    <xf numFmtId="0" fontId="3" fillId="0" borderId="0" xfId="2" quotePrefix="1" applyFont="1" applyAlignment="1">
      <alignment horizontal="left" vertical="top"/>
    </xf>
    <xf numFmtId="0" fontId="1" fillId="0" borderId="0" xfId="0" quotePrefix="1" applyFont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0" fontId="1" fillId="0" borderId="16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6" fillId="0" borderId="0" xfId="1" applyNumberFormat="1" applyFont="1"/>
    <xf numFmtId="0" fontId="1" fillId="0" borderId="0" xfId="0" applyNumberFormat="1" applyFont="1" applyAlignment="1"/>
    <xf numFmtId="0" fontId="9" fillId="0" borderId="0" xfId="0" applyFont="1" applyAlignment="1">
      <alignment horizontal="centerContinuous"/>
    </xf>
    <xf numFmtId="166" fontId="1" fillId="0" borderId="0" xfId="0" applyNumberFormat="1" applyFont="1" applyAlignment="1"/>
    <xf numFmtId="166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quotePrefix="1" applyNumberFormat="1" applyFont="1" applyAlignment="1">
      <alignment horizontal="left"/>
    </xf>
    <xf numFmtId="164" fontId="12" fillId="0" borderId="0" xfId="0" applyNumberFormat="1" applyFont="1"/>
    <xf numFmtId="0" fontId="1" fillId="0" borderId="0" xfId="0" applyFont="1" applyBorder="1"/>
    <xf numFmtId="0" fontId="1" fillId="0" borderId="1" xfId="0" quotePrefix="1" applyFont="1" applyBorder="1" applyAlignment="1">
      <alignment horizontal="centerContinuous"/>
    </xf>
    <xf numFmtId="0" fontId="1" fillId="0" borderId="2" xfId="0" quotePrefix="1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7" fontId="1" fillId="0" borderId="13" xfId="0" applyNumberFormat="1" applyFont="1" applyBorder="1"/>
    <xf numFmtId="167" fontId="1" fillId="0" borderId="14" xfId="0" applyNumberFormat="1" applyFont="1" applyBorder="1"/>
    <xf numFmtId="0" fontId="1" fillId="0" borderId="15" xfId="0" applyFont="1" applyBorder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167" fontId="1" fillId="0" borderId="0" xfId="0" applyNumberFormat="1" applyFont="1"/>
    <xf numFmtId="0" fontId="1" fillId="0" borderId="15" xfId="0" quotePrefix="1" applyFont="1" applyBorder="1" applyAlignment="1">
      <alignment horizontal="left"/>
    </xf>
    <xf numFmtId="0" fontId="1" fillId="0" borderId="17" xfId="0" applyFont="1" applyBorder="1"/>
    <xf numFmtId="167" fontId="10" fillId="0" borderId="13" xfId="0" applyNumberFormat="1" applyFont="1" applyBorder="1"/>
    <xf numFmtId="167" fontId="10" fillId="0" borderId="14" xfId="0" applyNumberFormat="1" applyFont="1" applyBorder="1"/>
    <xf numFmtId="168" fontId="10" fillId="0" borderId="15" xfId="0" applyNumberFormat="1" applyFont="1" applyBorder="1"/>
    <xf numFmtId="168" fontId="10" fillId="0" borderId="0" xfId="0" applyNumberFormat="1" applyFont="1" applyBorder="1"/>
    <xf numFmtId="164" fontId="1" fillId="0" borderId="0" xfId="1" applyNumberFormat="1" applyFont="1" applyBorder="1"/>
    <xf numFmtId="4" fontId="1" fillId="0" borderId="13" xfId="0" applyNumberFormat="1" applyFont="1" applyBorder="1" applyAlignment="1"/>
    <xf numFmtId="4" fontId="1" fillId="0" borderId="14" xfId="0" applyNumberFormat="1" applyFont="1" applyBorder="1" applyAlignment="1"/>
    <xf numFmtId="0" fontId="1" fillId="0" borderId="3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7" fontId="10" fillId="0" borderId="5" xfId="0" applyNumberFormat="1" applyFont="1" applyBorder="1"/>
    <xf numFmtId="167" fontId="10" fillId="0" borderId="6" xfId="0" applyNumberFormat="1" applyFont="1" applyBorder="1"/>
    <xf numFmtId="168" fontId="10" fillId="0" borderId="3" xfId="0" applyNumberFormat="1" applyFont="1" applyBorder="1"/>
    <xf numFmtId="168" fontId="10" fillId="0" borderId="7" xfId="0" applyNumberFormat="1" applyFont="1" applyBorder="1"/>
    <xf numFmtId="2" fontId="0" fillId="0" borderId="7" xfId="0" applyNumberFormat="1" applyBorder="1"/>
    <xf numFmtId="4" fontId="1" fillId="0" borderId="5" xfId="0" applyNumberFormat="1" applyFont="1" applyBorder="1" applyAlignment="1"/>
    <xf numFmtId="4" fontId="1" fillId="0" borderId="6" xfId="0" applyNumberFormat="1" applyFont="1" applyBorder="1" applyAlignme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0" borderId="0" xfId="0" quotePrefix="1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9" fontId="1" fillId="0" borderId="15" xfId="0" applyNumberFormat="1" applyFont="1" applyBorder="1"/>
    <xf numFmtId="169" fontId="1" fillId="0" borderId="17" xfId="0" applyNumberFormat="1" applyFont="1" applyBorder="1"/>
    <xf numFmtId="164" fontId="1" fillId="0" borderId="17" xfId="1" applyNumberFormat="1" applyFont="1" applyBorder="1"/>
    <xf numFmtId="2" fontId="0" fillId="0" borderId="4" xfId="0" applyNumberFormat="1" applyBorder="1"/>
    <xf numFmtId="169" fontId="1" fillId="0" borderId="10" xfId="0" applyNumberFormat="1" applyFont="1" applyBorder="1"/>
    <xf numFmtId="169" fontId="1" fillId="0" borderId="12" xfId="0" applyNumberFormat="1" applyFont="1" applyBorder="1"/>
    <xf numFmtId="0" fontId="13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3" fontId="1" fillId="0" borderId="13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69" fontId="1" fillId="0" borderId="11" xfId="0" applyNumberFormat="1" applyFont="1" applyBorder="1"/>
    <xf numFmtId="0" fontId="10" fillId="2" borderId="0" xfId="0" applyFont="1" applyFill="1"/>
    <xf numFmtId="3" fontId="10" fillId="2" borderId="13" xfId="0" applyNumberFormat="1" applyFont="1" applyFill="1" applyBorder="1" applyAlignment="1">
      <alignment horizontal="center"/>
    </xf>
    <xf numFmtId="3" fontId="10" fillId="2" borderId="14" xfId="0" applyNumberFormat="1" applyFont="1" applyFill="1" applyBorder="1" applyAlignment="1">
      <alignment horizontal="center"/>
    </xf>
    <xf numFmtId="0" fontId="10" fillId="0" borderId="0" xfId="0" applyFont="1"/>
    <xf numFmtId="9" fontId="6" fillId="0" borderId="0" xfId="1" applyFont="1"/>
    <xf numFmtId="9" fontId="6" fillId="0" borderId="11" xfId="1" applyFont="1" applyBorder="1"/>
    <xf numFmtId="164" fontId="6" fillId="0" borderId="11" xfId="1" applyNumberFormat="1" applyFont="1" applyBorder="1"/>
    <xf numFmtId="167" fontId="10" fillId="2" borderId="13" xfId="0" applyNumberFormat="1" applyFont="1" applyFill="1" applyBorder="1" applyAlignment="1">
      <alignment horizontal="center"/>
    </xf>
    <xf numFmtId="167" fontId="10" fillId="2" borderId="14" xfId="0" applyNumberFormat="1" applyFont="1" applyFill="1" applyBorder="1" applyAlignment="1">
      <alignment horizontal="center"/>
    </xf>
    <xf numFmtId="2" fontId="6" fillId="0" borderId="0" xfId="0" applyNumberFormat="1" applyFont="1"/>
    <xf numFmtId="0" fontId="1" fillId="0" borderId="11" xfId="0" quotePrefix="1" applyFont="1" applyBorder="1" applyAlignment="1">
      <alignment horizontal="left"/>
    </xf>
    <xf numFmtId="0" fontId="6" fillId="0" borderId="11" xfId="0" applyFont="1" applyBorder="1"/>
    <xf numFmtId="167" fontId="8" fillId="0" borderId="14" xfId="0" applyNumberFormat="1" applyFont="1" applyBorder="1"/>
  </cellXfs>
  <cellStyles count="6">
    <cellStyle name="AAbstand" xfId="4"/>
    <cellStyle name="Prozent" xfId="1" builtinId="5"/>
    <cellStyle name="Standard" xfId="0" builtinId="0"/>
    <cellStyle name="Ueb1" xfId="2"/>
    <cellStyle name="Ueb1_Abstand" xfId="3"/>
    <cellStyle name="Ueb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5</xdr:col>
      <xdr:colOff>9525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47725" y="16715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</xdr:row>
      <xdr:rowOff>0</xdr:rowOff>
    </xdr:from>
    <xdr:to>
      <xdr:col>5</xdr:col>
      <xdr:colOff>9525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47725" y="16715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114300</xdr:colOff>
      <xdr:row>0</xdr:row>
      <xdr:rowOff>0</xdr:rowOff>
    </xdr:from>
    <xdr:to>
      <xdr:col>3</xdr:col>
      <xdr:colOff>0</xdr:colOff>
      <xdr:row>3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22826" r="19608"/>
        <a:stretch>
          <a:fillRect/>
        </a:stretch>
      </xdr:blipFill>
      <xdr:spPr bwMode="auto">
        <a:xfrm>
          <a:off x="228600" y="1197197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0</xdr:row>
      <xdr:rowOff>0</xdr:rowOff>
    </xdr:from>
    <xdr:to>
      <xdr:col>3</xdr:col>
      <xdr:colOff>9525</xdr:colOff>
      <xdr:row>2</xdr:row>
      <xdr:rowOff>171450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22826" r="19608"/>
        <a:stretch>
          <a:fillRect/>
        </a:stretch>
      </xdr:blipFill>
      <xdr:spPr bwMode="auto">
        <a:xfrm>
          <a:off x="276225" y="148361400"/>
          <a:ext cx="266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0</xdr:row>
      <xdr:rowOff>0</xdr:rowOff>
    </xdr:from>
    <xdr:to>
      <xdr:col>3</xdr:col>
      <xdr:colOff>9525</xdr:colOff>
      <xdr:row>2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9" t="22826" r="19608"/>
        <a:stretch>
          <a:fillRect/>
        </a:stretch>
      </xdr:blipFill>
      <xdr:spPr bwMode="auto">
        <a:xfrm>
          <a:off x="295275" y="128282700"/>
          <a:ext cx="247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N1" t="str">
            <v>ha</v>
          </cell>
          <cell r="S1" t="str">
            <v>€</v>
          </cell>
        </row>
        <row r="5">
          <cell r="K5">
            <v>60</v>
          </cell>
          <cell r="N5">
            <v>70</v>
          </cell>
        </row>
        <row r="6">
          <cell r="K6">
            <v>53</v>
          </cell>
          <cell r="N6">
            <v>62</v>
          </cell>
          <cell r="O6">
            <v>11.5</v>
          </cell>
        </row>
        <row r="7">
          <cell r="K7">
            <v>7</v>
          </cell>
          <cell r="N7">
            <v>8</v>
          </cell>
          <cell r="O7">
            <v>10.8</v>
          </cell>
        </row>
        <row r="10">
          <cell r="M10">
            <v>1033.0999999999999</v>
          </cell>
          <cell r="P10">
            <v>1147.4000000000001</v>
          </cell>
        </row>
        <row r="45">
          <cell r="M45">
            <v>490.15994666666666</v>
          </cell>
          <cell r="P45">
            <v>582.54952000000003</v>
          </cell>
        </row>
        <row r="46">
          <cell r="M46">
            <v>542.94005333333325</v>
          </cell>
          <cell r="P46">
            <v>564.85048000000006</v>
          </cell>
        </row>
        <row r="47">
          <cell r="M47">
            <v>294.09596799999997</v>
          </cell>
          <cell r="P47">
            <v>349.52971200000002</v>
          </cell>
        </row>
        <row r="64">
          <cell r="L64">
            <v>9.0000000000000018</v>
          </cell>
          <cell r="O64">
            <v>9.4750000000000032</v>
          </cell>
        </row>
      </sheetData>
      <sheetData sheetId="6"/>
      <sheetData sheetId="7"/>
      <sheetData sheetId="8"/>
      <sheetData sheetId="9">
        <row r="3">
          <cell r="O3">
            <v>0</v>
          </cell>
          <cell r="P3">
            <v>1</v>
          </cell>
          <cell r="R3">
            <v>10</v>
          </cell>
        </row>
        <row r="5">
          <cell r="O5">
            <v>0.2</v>
          </cell>
          <cell r="P5">
            <v>0.8</v>
          </cell>
          <cell r="R5">
            <v>5.4000000000000006E-2</v>
          </cell>
        </row>
        <row r="7">
          <cell r="O7">
            <v>0.4</v>
          </cell>
          <cell r="P7">
            <v>0.6</v>
          </cell>
        </row>
        <row r="9">
          <cell r="T9" t="str">
            <v>dt</v>
          </cell>
        </row>
        <row r="15">
          <cell r="H15">
            <v>0.05</v>
          </cell>
        </row>
        <row r="16">
          <cell r="H16">
            <v>7.0000000000000007E-2</v>
          </cell>
        </row>
        <row r="18">
          <cell r="H18">
            <v>10</v>
          </cell>
        </row>
        <row r="19">
          <cell r="H19">
            <v>12</v>
          </cell>
        </row>
        <row r="21">
          <cell r="H21">
            <v>225</v>
          </cell>
        </row>
        <row r="22">
          <cell r="H22">
            <v>250</v>
          </cell>
        </row>
        <row r="26">
          <cell r="O26">
            <v>95.810650925925927</v>
          </cell>
        </row>
        <row r="27">
          <cell r="O27">
            <v>25.92</v>
          </cell>
        </row>
        <row r="28">
          <cell r="O28">
            <v>27.400309675925925</v>
          </cell>
        </row>
        <row r="29">
          <cell r="O29">
            <v>16.440185805555554</v>
          </cell>
        </row>
        <row r="30">
          <cell r="O30">
            <v>20.999999999999996</v>
          </cell>
        </row>
        <row r="31">
          <cell r="O31">
            <v>10.799999999999999</v>
          </cell>
        </row>
        <row r="32">
          <cell r="O32">
            <v>23</v>
          </cell>
        </row>
        <row r="33">
          <cell r="O33">
            <v>15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S96"/>
  <sheetViews>
    <sheetView showGridLines="0" tabSelected="1" zoomScaleNormal="100" zoomScaleSheetLayoutView="100" workbookViewId="0">
      <selection activeCell="A83" sqref="A83"/>
    </sheetView>
  </sheetViews>
  <sheetFormatPr baseColWidth="10" defaultColWidth="11.42578125" defaultRowHeight="14.25" x14ac:dyDescent="0.2"/>
  <cols>
    <col min="1" max="1" width="0.85546875" style="1" customWidth="1"/>
    <col min="2" max="2" width="0.85546875" style="2" customWidth="1"/>
    <col min="3" max="3" width="6.28515625" style="3" customWidth="1"/>
    <col min="4" max="7" width="2.28515625" style="3" customWidth="1"/>
    <col min="8" max="27" width="6.42578125" style="3" customWidth="1"/>
    <col min="28" max="16384" width="11.42578125" style="3"/>
  </cols>
  <sheetData>
    <row r="2" spans="2:8" ht="23.25" x14ac:dyDescent="0.35">
      <c r="E2" s="9">
        <v>7</v>
      </c>
      <c r="F2" s="4"/>
      <c r="G2"/>
      <c r="H2" s="9" t="s">
        <v>10</v>
      </c>
    </row>
    <row r="3" spans="2:8" x14ac:dyDescent="0.2">
      <c r="E3" s="6" t="s">
        <v>11</v>
      </c>
    </row>
    <row r="4" spans="2:8" x14ac:dyDescent="0.2">
      <c r="E4" s="3" t="s">
        <v>12</v>
      </c>
    </row>
    <row r="5" spans="2:8" ht="18.75" x14ac:dyDescent="0.25">
      <c r="B5" s="7"/>
      <c r="H5" s="6" t="s">
        <v>13</v>
      </c>
    </row>
    <row r="6" spans="2:8" x14ac:dyDescent="0.2">
      <c r="H6" s="6" t="s">
        <v>14</v>
      </c>
    </row>
    <row r="7" spans="2:8" ht="18.75" x14ac:dyDescent="0.25">
      <c r="B7" s="7"/>
      <c r="E7" s="6" t="s">
        <v>15</v>
      </c>
    </row>
    <row r="8" spans="2:8" x14ac:dyDescent="0.2">
      <c r="E8" s="5" t="s">
        <v>16</v>
      </c>
    </row>
    <row r="10" spans="2:8" ht="18.75" x14ac:dyDescent="0.25">
      <c r="B10" s="7"/>
      <c r="E10" s="5" t="s">
        <v>17</v>
      </c>
    </row>
    <row r="11" spans="2:8" x14ac:dyDescent="0.2">
      <c r="F11" s="15" t="s">
        <v>1</v>
      </c>
      <c r="G11" s="5" t="s">
        <v>18</v>
      </c>
    </row>
    <row r="12" spans="2:8" x14ac:dyDescent="0.2">
      <c r="F12" s="15" t="s">
        <v>1</v>
      </c>
      <c r="G12" s="5" t="s">
        <v>19</v>
      </c>
    </row>
    <row r="13" spans="2:8" x14ac:dyDescent="0.2">
      <c r="F13" s="15" t="s">
        <v>1</v>
      </c>
      <c r="G13" s="3" t="s">
        <v>20</v>
      </c>
    </row>
    <row r="14" spans="2:8" x14ac:dyDescent="0.2">
      <c r="F14" s="15" t="s">
        <v>1</v>
      </c>
      <c r="G14" s="6" t="s">
        <v>21</v>
      </c>
    </row>
    <row r="15" spans="2:8" x14ac:dyDescent="0.2">
      <c r="E15" s="5" t="s">
        <v>22</v>
      </c>
    </row>
    <row r="16" spans="2:8" x14ac:dyDescent="0.2">
      <c r="E16" s="6" t="s">
        <v>23</v>
      </c>
    </row>
    <row r="19" spans="5:18" x14ac:dyDescent="0.2">
      <c r="E19" s="3" t="s">
        <v>24</v>
      </c>
    </row>
    <row r="20" spans="5:18" x14ac:dyDescent="0.2">
      <c r="E20" s="6" t="s">
        <v>25</v>
      </c>
      <c r="M20" s="28">
        <f>'[1]F1 DB'!N5-'[1]F1 DB'!K5</f>
        <v>10</v>
      </c>
      <c r="N20" s="6" t="s">
        <v>26</v>
      </c>
    </row>
    <row r="22" spans="5:18" x14ac:dyDescent="0.2">
      <c r="E22" s="11" t="s">
        <v>27</v>
      </c>
      <c r="M22" s="29" t="s">
        <v>28</v>
      </c>
      <c r="N22" s="29"/>
      <c r="O22" s="29" t="s">
        <v>29</v>
      </c>
      <c r="P22" s="29"/>
      <c r="Q22" s="29" t="s">
        <v>30</v>
      </c>
      <c r="R22" s="29"/>
    </row>
    <row r="23" spans="5:18" x14ac:dyDescent="0.2">
      <c r="I23" s="3" t="s">
        <v>31</v>
      </c>
      <c r="L23" s="6" t="s">
        <v>32</v>
      </c>
      <c r="M23" s="30">
        <f>'[1]F1 DB'!N6-'[1]F1 DB'!K6</f>
        <v>9</v>
      </c>
      <c r="N23" s="30"/>
      <c r="O23" s="31">
        <f>'[1]F1 DB'!N7-'[1]F1 DB'!K7</f>
        <v>1</v>
      </c>
      <c r="P23" s="31"/>
      <c r="Q23" s="31">
        <f>M23+O23</f>
        <v>10</v>
      </c>
      <c r="R23" s="31"/>
    </row>
    <row r="24" spans="5:18" x14ac:dyDescent="0.2">
      <c r="I24" s="6" t="s">
        <v>33</v>
      </c>
      <c r="L24" s="3" t="str">
        <f>Curr&amp;"/dt"</f>
        <v>€/dt</v>
      </c>
      <c r="M24" s="30">
        <f>'[1]F1 DB'!O6</f>
        <v>11.5</v>
      </c>
      <c r="N24" s="30"/>
      <c r="O24" s="31">
        <f>'[1]F1 DB'!O7</f>
        <v>10.8</v>
      </c>
      <c r="P24" s="31"/>
      <c r="Q24" s="31">
        <f>Q25/Q23</f>
        <v>11.43</v>
      </c>
      <c r="R24" s="31"/>
    </row>
    <row r="25" spans="5:18" x14ac:dyDescent="0.2">
      <c r="I25" s="6" t="s">
        <v>34</v>
      </c>
      <c r="L25" s="3" t="str">
        <f>Curr&amp;"/ha"</f>
        <v>€/ha</v>
      </c>
      <c r="M25" s="30">
        <f>M23*M24</f>
        <v>103.5</v>
      </c>
      <c r="N25" s="30"/>
      <c r="O25" s="31">
        <f>O23*O24</f>
        <v>10.8</v>
      </c>
      <c r="P25" s="31"/>
      <c r="Q25" s="31">
        <f>M25+O25</f>
        <v>114.3</v>
      </c>
      <c r="R25" s="31"/>
    </row>
    <row r="27" spans="5:18" x14ac:dyDescent="0.2">
      <c r="E27" s="11" t="s">
        <v>35</v>
      </c>
    </row>
    <row r="28" spans="5:18" x14ac:dyDescent="0.2">
      <c r="F28" s="3" t="s">
        <v>36</v>
      </c>
    </row>
    <row r="29" spans="5:18" x14ac:dyDescent="0.2">
      <c r="F29" s="6" t="s">
        <v>37</v>
      </c>
    </row>
    <row r="30" spans="5:18" x14ac:dyDescent="0.2">
      <c r="F30" s="6" t="s">
        <v>38</v>
      </c>
    </row>
    <row r="31" spans="5:18" x14ac:dyDescent="0.2">
      <c r="F31" s="6" t="s">
        <v>39</v>
      </c>
    </row>
    <row r="32" spans="5:18" x14ac:dyDescent="0.2">
      <c r="F32" s="6" t="s">
        <v>40</v>
      </c>
    </row>
    <row r="33" spans="5:19" x14ac:dyDescent="0.2">
      <c r="F33" s="10" t="s">
        <v>1</v>
      </c>
      <c r="G33" s="32" t="s">
        <v>41</v>
      </c>
      <c r="K33" s="33" t="str">
        <f>FIXED('[1]F2 Gewinn'!O5*100,0)&amp;"% borrowed cap.  ×  "&amp;FIXED('[1]F2 Gewinn'!H16*100,1)&amp;"%  +  "&amp;FIXED('[1]F2 Gewinn'!P5*100,0)&amp;"% own cap.  ×  "&amp;FIXED('[1]F2 Gewinn'!H15*100,1)&amp;"%"</f>
        <v>20% borrowed cap.  ×  7,0%  +  80% own cap.  ×  5,0%</v>
      </c>
    </row>
    <row r="34" spans="5:19" x14ac:dyDescent="0.2">
      <c r="F34" s="10" t="s">
        <v>1</v>
      </c>
      <c r="G34" s="34" t="s">
        <v>42</v>
      </c>
      <c r="K34" s="33" t="str">
        <f>FIXED('[1]F2 Gewinn'!$O$3*100,0)&amp;"% hired labor  ×  "&amp;FIXED('[1]F2 Gewinn'!H19,2)&amp;Curr&amp;"  +  "&amp;FIXED('[1]F2 Gewinn'!$P$3*100,0)&amp;"% family labour  ×  "&amp;FIXED('[1]F2 Gewinn'!H18,2)&amp;Curr</f>
        <v>0% hired labor  ×  12,00€  +  100% family labour  ×  10,00€</v>
      </c>
      <c r="L34" s="35"/>
    </row>
    <row r="35" spans="5:19" x14ac:dyDescent="0.2">
      <c r="F35" s="10"/>
      <c r="G35" s="34"/>
      <c r="K35" s="33"/>
      <c r="L35" s="35"/>
    </row>
    <row r="36" spans="5:19" x14ac:dyDescent="0.2">
      <c r="F36" s="36"/>
      <c r="G36" s="36"/>
      <c r="H36" s="36"/>
      <c r="I36" s="36"/>
      <c r="J36" s="36"/>
      <c r="K36" s="37" t="s">
        <v>43</v>
      </c>
      <c r="L36" s="38"/>
      <c r="M36" s="39" t="s">
        <v>44</v>
      </c>
      <c r="N36" s="40"/>
      <c r="O36" s="41" t="s">
        <v>2</v>
      </c>
      <c r="P36" s="42" t="s">
        <v>45</v>
      </c>
      <c r="Q36" s="43" t="s">
        <v>46</v>
      </c>
      <c r="R36" s="44"/>
    </row>
    <row r="37" spans="5:19" x14ac:dyDescent="0.2">
      <c r="F37" s="16"/>
      <c r="G37" s="16"/>
      <c r="H37" s="16"/>
      <c r="I37" s="16"/>
      <c r="J37" s="16"/>
      <c r="K37" s="45" t="s">
        <v>47</v>
      </c>
      <c r="L37" s="46" t="s">
        <v>48</v>
      </c>
      <c r="M37" s="47" t="s">
        <v>49</v>
      </c>
      <c r="N37" s="48"/>
      <c r="O37" s="49"/>
      <c r="P37" s="17"/>
      <c r="Q37" s="45" t="s">
        <v>50</v>
      </c>
      <c r="R37" s="46" t="s">
        <v>51</v>
      </c>
    </row>
    <row r="38" spans="5:19" x14ac:dyDescent="0.2">
      <c r="F38" s="20" t="s">
        <v>52</v>
      </c>
      <c r="G38" s="21"/>
      <c r="H38" s="21"/>
      <c r="I38" s="21"/>
      <c r="J38" s="22"/>
      <c r="K38" s="50">
        <f>'[1]F1 DB'!M45</f>
        <v>490.15994666666666</v>
      </c>
      <c r="L38" s="51">
        <f>'[1]F1 DB'!P45</f>
        <v>582.54952000000003</v>
      </c>
      <c r="M38" s="52"/>
      <c r="N38" s="36"/>
      <c r="O38" s="36"/>
      <c r="P38" s="36"/>
      <c r="Q38" s="53">
        <f>L38-K38</f>
        <v>92.389573333333374</v>
      </c>
      <c r="R38" s="54">
        <f>Q38/$M$20</f>
        <v>9.238957333333337</v>
      </c>
      <c r="S38" s="55"/>
    </row>
    <row r="39" spans="5:19" x14ac:dyDescent="0.2">
      <c r="F39" s="56" t="s">
        <v>53</v>
      </c>
      <c r="G39" s="36"/>
      <c r="H39" s="36"/>
      <c r="I39" s="36"/>
      <c r="J39" s="57" t="str">
        <f>"("&amp;Curr&amp;")"</f>
        <v>(€)</v>
      </c>
      <c r="K39" s="58">
        <f>'[1]F1 DB'!M47</f>
        <v>294.09596799999997</v>
      </c>
      <c r="L39" s="59">
        <f>'[1]F1 DB'!P47</f>
        <v>349.52971200000002</v>
      </c>
      <c r="M39" s="60">
        <f>L39-K39</f>
        <v>55.433744000000047</v>
      </c>
      <c r="N39" s="61"/>
      <c r="O39" s="26" t="s">
        <v>2</v>
      </c>
      <c r="P39" s="62">
        <f>'[1]F2 Gewinn'!$R$5</f>
        <v>5.4000000000000006E-2</v>
      </c>
      <c r="Q39" s="63">
        <f>P39*M39</f>
        <v>2.9934221760000028</v>
      </c>
      <c r="R39" s="64">
        <f>Q39/$M$20</f>
        <v>0.29934221760000029</v>
      </c>
    </row>
    <row r="40" spans="5:19" x14ac:dyDescent="0.2">
      <c r="F40" s="65" t="s">
        <v>4</v>
      </c>
      <c r="G40" s="16"/>
      <c r="H40" s="16"/>
      <c r="I40" s="16"/>
      <c r="J40" s="66" t="s">
        <v>54</v>
      </c>
      <c r="K40" s="67">
        <f>'[1]F1 DB'!L64</f>
        <v>9.0000000000000018</v>
      </c>
      <c r="L40" s="68">
        <f>'[1]F1 DB'!O64</f>
        <v>9.4750000000000032</v>
      </c>
      <c r="M40" s="69">
        <f>L40-K40</f>
        <v>0.47500000000000142</v>
      </c>
      <c r="N40" s="70"/>
      <c r="O40" s="17" t="s">
        <v>2</v>
      </c>
      <c r="P40" s="71">
        <f>'[1]F2 Gewinn'!$R$3</f>
        <v>10</v>
      </c>
      <c r="Q40" s="72">
        <f>P40*M40</f>
        <v>4.7500000000000142</v>
      </c>
      <c r="R40" s="73">
        <f>Q40/$M$20</f>
        <v>0.47500000000000142</v>
      </c>
    </row>
    <row r="41" spans="5:19" x14ac:dyDescent="0.2">
      <c r="P41" s="8" t="s">
        <v>55</v>
      </c>
      <c r="Q41" s="72">
        <f>SUM(Q38:Q40)</f>
        <v>100.13299550933338</v>
      </c>
      <c r="R41" s="73">
        <f>SUM(R38:R40)</f>
        <v>10.013299550933338</v>
      </c>
    </row>
    <row r="43" spans="5:19" x14ac:dyDescent="0.2">
      <c r="E43" s="12" t="s">
        <v>56</v>
      </c>
      <c r="N43" s="29" t="s">
        <v>50</v>
      </c>
      <c r="O43" s="29"/>
      <c r="Q43" s="29" t="s">
        <v>51</v>
      </c>
      <c r="R43" s="29"/>
    </row>
    <row r="44" spans="5:19" x14ac:dyDescent="0.2">
      <c r="F44" s="6" t="s">
        <v>57</v>
      </c>
      <c r="N44" s="3">
        <f>Q25</f>
        <v>114.3</v>
      </c>
      <c r="O44" s="3" t="str">
        <f>Curr&amp;"/ha"</f>
        <v>€/ha</v>
      </c>
      <c r="Q44" s="18">
        <f>Q24</f>
        <v>11.43</v>
      </c>
      <c r="R44" s="3" t="str">
        <f>Curr&amp;"/dt"</f>
        <v>€/dt</v>
      </c>
    </row>
    <row r="45" spans="5:19" x14ac:dyDescent="0.2">
      <c r="F45" s="74" t="s">
        <v>58</v>
      </c>
      <c r="G45" s="74"/>
      <c r="H45" s="74"/>
      <c r="I45" s="74"/>
      <c r="J45" s="74"/>
      <c r="K45" s="74"/>
      <c r="L45" s="74"/>
      <c r="M45" s="74"/>
      <c r="N45" s="18">
        <f>Q41</f>
        <v>100.13299550933338</v>
      </c>
      <c r="O45" s="3" t="str">
        <f>Curr&amp;"/ha"</f>
        <v>€/ha</v>
      </c>
      <c r="Q45" s="18">
        <f>R41</f>
        <v>10.013299550933338</v>
      </c>
      <c r="R45" s="3" t="str">
        <f>Curr&amp;"/dt"</f>
        <v>€/dt</v>
      </c>
    </row>
    <row r="46" spans="5:19" x14ac:dyDescent="0.2">
      <c r="F46" s="74" t="s">
        <v>59</v>
      </c>
      <c r="G46" s="74"/>
      <c r="H46" s="74"/>
      <c r="I46" s="74"/>
      <c r="J46" s="74"/>
      <c r="K46" s="74"/>
      <c r="L46" s="74"/>
      <c r="M46" s="74"/>
      <c r="N46" s="18">
        <f>N44-N45</f>
        <v>14.167004490666613</v>
      </c>
      <c r="O46" s="3" t="str">
        <f>Curr&amp;"/ha"</f>
        <v>€/ha</v>
      </c>
      <c r="Q46" s="18">
        <f>Q44-Q45</f>
        <v>1.4167004490666617</v>
      </c>
      <c r="R46" s="3" t="str">
        <f>Curr&amp;"/dt"</f>
        <v>€/dt</v>
      </c>
    </row>
    <row r="47" spans="5:19" x14ac:dyDescent="0.2"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5:19" x14ac:dyDescent="0.2">
      <c r="E48" s="14" t="s">
        <v>6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5:19" x14ac:dyDescent="0.2">
      <c r="E49" s="6" t="s">
        <v>60</v>
      </c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5:19" x14ac:dyDescent="0.2">
      <c r="E50" s="15" t="s">
        <v>1</v>
      </c>
      <c r="F50" s="75" t="s">
        <v>61</v>
      </c>
      <c r="G50" s="74"/>
      <c r="H50" s="74"/>
      <c r="I50" s="74"/>
      <c r="J50" s="75" t="s">
        <v>62</v>
      </c>
      <c r="K50" s="74"/>
      <c r="L50" s="74"/>
      <c r="M50" s="74"/>
      <c r="N50" s="74"/>
      <c r="P50" s="18">
        <f>Q24</f>
        <v>11.43</v>
      </c>
      <c r="Q50" s="15" t="str">
        <f>IF(P50&lt;R50,"&lt;",IF(P50&gt;R50,"&gt;","="))</f>
        <v>&gt;</v>
      </c>
      <c r="R50" s="18">
        <f>R41</f>
        <v>10.013299550933338</v>
      </c>
      <c r="S50" s="74"/>
    </row>
    <row r="51" spans="5:19" x14ac:dyDescent="0.2">
      <c r="E51" s="15" t="s">
        <v>1</v>
      </c>
      <c r="F51" s="76" t="s">
        <v>63</v>
      </c>
      <c r="G51" s="74"/>
      <c r="H51" s="74"/>
      <c r="I51" s="74"/>
      <c r="J51" s="75" t="s">
        <v>64</v>
      </c>
      <c r="K51" s="74"/>
      <c r="L51" s="74"/>
      <c r="M51" s="74"/>
      <c r="N51" s="74"/>
      <c r="P51" s="18">
        <f>Q25</f>
        <v>114.3</v>
      </c>
      <c r="Q51" s="15" t="str">
        <f>IF(P51&lt;R51,"&lt;",IF(P51&gt;R51,"&gt;","="))</f>
        <v>&gt;</v>
      </c>
      <c r="R51" s="18">
        <f>Q41</f>
        <v>100.13299550933338</v>
      </c>
      <c r="S51" s="74"/>
    </row>
    <row r="52" spans="5:19" x14ac:dyDescent="0.2">
      <c r="E52" s="15" t="s">
        <v>1</v>
      </c>
      <c r="F52" s="75" t="s">
        <v>65</v>
      </c>
      <c r="G52" s="74"/>
      <c r="H52" s="74"/>
      <c r="I52" s="74"/>
      <c r="J52" s="76" t="s">
        <v>66</v>
      </c>
      <c r="K52" s="74"/>
      <c r="L52" s="74"/>
      <c r="M52" s="74"/>
      <c r="N52" s="74"/>
      <c r="P52" s="18">
        <f>N46</f>
        <v>14.167004490666613</v>
      </c>
      <c r="Q52" s="15" t="str">
        <f>IF(P52&lt;R52,"&lt;",IF(P52&gt;R52,"&gt;","="))</f>
        <v>&gt;</v>
      </c>
      <c r="R52" s="18">
        <v>0</v>
      </c>
      <c r="S52" s="74"/>
    </row>
    <row r="53" spans="5:19" x14ac:dyDescent="0.2">
      <c r="E53" s="15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5:19" x14ac:dyDescent="0.2">
      <c r="E54" s="15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5:19" x14ac:dyDescent="0.2">
      <c r="E55" s="6" t="s">
        <v>67</v>
      </c>
    </row>
    <row r="56" spans="5:19" x14ac:dyDescent="0.2">
      <c r="E56" s="5" t="s">
        <v>68</v>
      </c>
    </row>
    <row r="58" spans="5:19" x14ac:dyDescent="0.2">
      <c r="F58" s="36"/>
      <c r="G58" s="36"/>
      <c r="H58" s="36"/>
      <c r="I58" s="36"/>
      <c r="J58" s="36"/>
      <c r="K58" s="37" t="s">
        <v>43</v>
      </c>
      <c r="L58" s="38"/>
      <c r="M58" s="39" t="s">
        <v>44</v>
      </c>
      <c r="N58" s="40"/>
      <c r="O58" s="41" t="s">
        <v>2</v>
      </c>
      <c r="P58" s="77" t="s">
        <v>45</v>
      </c>
      <c r="Q58" s="20" t="s">
        <v>69</v>
      </c>
      <c r="R58" s="22"/>
    </row>
    <row r="59" spans="5:19" x14ac:dyDescent="0.2">
      <c r="F59" s="16"/>
      <c r="G59" s="16"/>
      <c r="H59" s="16"/>
      <c r="I59" s="16"/>
      <c r="J59" s="16"/>
      <c r="K59" s="45" t="s">
        <v>47</v>
      </c>
      <c r="L59" s="46" t="s">
        <v>48</v>
      </c>
      <c r="M59" s="47" t="s">
        <v>49</v>
      </c>
      <c r="N59" s="48"/>
      <c r="O59" s="49"/>
      <c r="P59" s="78"/>
      <c r="Q59" s="65" t="s">
        <v>70</v>
      </c>
      <c r="R59" s="23"/>
    </row>
    <row r="60" spans="5:19" x14ac:dyDescent="0.2">
      <c r="F60" s="20" t="s">
        <v>5</v>
      </c>
      <c r="G60" s="21"/>
      <c r="H60" s="21"/>
      <c r="I60" s="21"/>
      <c r="J60" s="22"/>
      <c r="K60" s="50">
        <f>'[1]F1 DB'!M46</f>
        <v>542.94005333333325</v>
      </c>
      <c r="L60" s="51">
        <f>'[1]F1 DB'!P46</f>
        <v>564.85048000000006</v>
      </c>
      <c r="M60" s="52"/>
      <c r="N60" s="36"/>
      <c r="O60" s="36"/>
      <c r="P60" s="57"/>
      <c r="Q60" s="79">
        <f>L60-K60</f>
        <v>21.910426666666808</v>
      </c>
      <c r="R60" s="80"/>
    </row>
    <row r="61" spans="5:19" x14ac:dyDescent="0.2">
      <c r="F61" s="52" t="s">
        <v>3</v>
      </c>
      <c r="G61" s="36"/>
      <c r="H61" s="36"/>
      <c r="I61" s="36"/>
      <c r="J61" s="57" t="str">
        <f>"("&amp;Curr&amp;")"</f>
        <v>(€)</v>
      </c>
      <c r="K61" s="58">
        <f>'[1]F1 DB'!M47</f>
        <v>294.09596799999997</v>
      </c>
      <c r="L61" s="59">
        <f>'[1]F1 DB'!P47</f>
        <v>349.52971200000002</v>
      </c>
      <c r="M61" s="60">
        <f>L61-K61</f>
        <v>55.433744000000047</v>
      </c>
      <c r="N61" s="61"/>
      <c r="O61" s="26" t="s">
        <v>2</v>
      </c>
      <c r="P61" s="81">
        <f>'[1]F2 Gewinn'!$R$5</f>
        <v>5.4000000000000006E-2</v>
      </c>
      <c r="Q61" s="79">
        <f>-P61*M61</f>
        <v>-2.9934221760000028</v>
      </c>
      <c r="R61" s="80"/>
    </row>
    <row r="62" spans="5:19" x14ac:dyDescent="0.2">
      <c r="F62" s="65" t="s">
        <v>4</v>
      </c>
      <c r="G62" s="16"/>
      <c r="H62" s="16"/>
      <c r="I62" s="16"/>
      <c r="J62" s="66" t="s">
        <v>54</v>
      </c>
      <c r="K62" s="67">
        <f>'[1]F1 DB'!L64</f>
        <v>9.0000000000000018</v>
      </c>
      <c r="L62" s="68">
        <f>'[1]F1 DB'!O64</f>
        <v>9.4750000000000032</v>
      </c>
      <c r="M62" s="69">
        <f>L62-K62</f>
        <v>0.47500000000000142</v>
      </c>
      <c r="N62" s="70"/>
      <c r="O62" s="17" t="s">
        <v>2</v>
      </c>
      <c r="P62" s="82">
        <f>'[1]F2 Gewinn'!$R$3</f>
        <v>10</v>
      </c>
      <c r="Q62" s="79">
        <f>-P62*M62</f>
        <v>-4.7500000000000142</v>
      </c>
      <c r="R62" s="80"/>
    </row>
    <row r="63" spans="5:19" x14ac:dyDescent="0.2">
      <c r="P63" s="8" t="s">
        <v>56</v>
      </c>
      <c r="Q63" s="83">
        <f>SUM(Q60:R62)</f>
        <v>14.167004490666791</v>
      </c>
      <c r="R63" s="84"/>
    </row>
    <row r="65" spans="5:18" x14ac:dyDescent="0.2">
      <c r="E65" s="6" t="s">
        <v>71</v>
      </c>
    </row>
    <row r="66" spans="5:18" x14ac:dyDescent="0.2">
      <c r="E66" s="5" t="s">
        <v>72</v>
      </c>
    </row>
    <row r="68" spans="5:18" x14ac:dyDescent="0.2">
      <c r="L68" s="85" t="s">
        <v>73</v>
      </c>
      <c r="M68" s="85" t="s">
        <v>8</v>
      </c>
      <c r="O68" s="86" t="s">
        <v>74</v>
      </c>
      <c r="P68" s="87" t="s">
        <v>75</v>
      </c>
      <c r="Q68" s="88" t="s">
        <v>76</v>
      </c>
      <c r="R68" s="89"/>
    </row>
    <row r="69" spans="5:18" x14ac:dyDescent="0.2">
      <c r="F69" s="6" t="s">
        <v>77</v>
      </c>
      <c r="O69" s="90">
        <f>'[1]F1 DB'!M10</f>
        <v>1033.0999999999999</v>
      </c>
      <c r="P69" s="91">
        <f>'[1]F1 DB'!P10</f>
        <v>1147.4000000000001</v>
      </c>
      <c r="Q69" s="92" t="s">
        <v>78</v>
      </c>
      <c r="R69" s="89"/>
    </row>
    <row r="70" spans="5:18" x14ac:dyDescent="0.2">
      <c r="E70" s="3" t="s">
        <v>7</v>
      </c>
      <c r="F70" s="6" t="s">
        <v>79</v>
      </c>
      <c r="O70" s="90">
        <f>'[1]F1 DB'!M45</f>
        <v>490.15994666666666</v>
      </c>
      <c r="P70" s="91">
        <f>'[1]F1 DB'!P45</f>
        <v>582.54952000000003</v>
      </c>
    </row>
    <row r="71" spans="5:18" x14ac:dyDescent="0.2">
      <c r="E71" s="93" t="s">
        <v>0</v>
      </c>
      <c r="F71" s="94" t="s">
        <v>80</v>
      </c>
      <c r="G71" s="94"/>
      <c r="H71" s="94"/>
      <c r="I71" s="94"/>
      <c r="J71" s="94"/>
      <c r="K71" s="94"/>
      <c r="L71" s="94"/>
      <c r="M71" s="94"/>
      <c r="N71" s="94"/>
      <c r="O71" s="95">
        <f>O69-O70</f>
        <v>542.94005333333325</v>
      </c>
      <c r="P71" s="96">
        <f>P69-P70</f>
        <v>564.85048000000006</v>
      </c>
      <c r="Q71" s="97">
        <f>P71-O71</f>
        <v>21.910426666666808</v>
      </c>
      <c r="R71" s="84"/>
    </row>
    <row r="72" spans="5:18" x14ac:dyDescent="0.2">
      <c r="F72" s="6" t="s">
        <v>81</v>
      </c>
      <c r="N72" s="98" t="str">
        <f>Curr</f>
        <v>€</v>
      </c>
      <c r="O72" s="99">
        <f>'[1]F1 DB'!M47</f>
        <v>294.09596799999997</v>
      </c>
      <c r="P72" s="100">
        <f>'[1]F1 DB'!P47</f>
        <v>349.52971200000002</v>
      </c>
      <c r="Q72" s="101"/>
    </row>
    <row r="73" spans="5:18" x14ac:dyDescent="0.2">
      <c r="E73" s="3" t="s">
        <v>7</v>
      </c>
      <c r="G73" s="3" t="s">
        <v>82</v>
      </c>
      <c r="L73" s="102">
        <f>'[1]F2 Gewinn'!P5</f>
        <v>0.8</v>
      </c>
      <c r="M73" s="27">
        <f>'[1]F2 Gewinn'!H15</f>
        <v>0.05</v>
      </c>
      <c r="O73" s="50">
        <f>O$72*$L73*$M73</f>
        <v>11.763838720000001</v>
      </c>
      <c r="P73" s="51">
        <f>P$72*$L73*$M73</f>
        <v>13.98118848</v>
      </c>
    </row>
    <row r="74" spans="5:18" x14ac:dyDescent="0.2">
      <c r="E74" s="3" t="s">
        <v>7</v>
      </c>
      <c r="G74" s="3" t="s">
        <v>83</v>
      </c>
      <c r="L74" s="102">
        <f>'[1]F2 Gewinn'!O5</f>
        <v>0.2</v>
      </c>
      <c r="M74" s="27">
        <f>'[1]F2 Gewinn'!H16</f>
        <v>7.0000000000000007E-2</v>
      </c>
      <c r="O74" s="50">
        <f>O$72*$L74*$M74</f>
        <v>4.1173435520000004</v>
      </c>
      <c r="P74" s="51">
        <f>P$72*$L74*$M74</f>
        <v>4.8934159680000002</v>
      </c>
    </row>
    <row r="75" spans="5:18" x14ac:dyDescent="0.2">
      <c r="E75" s="93" t="s">
        <v>0</v>
      </c>
      <c r="F75" s="94" t="s">
        <v>84</v>
      </c>
      <c r="G75" s="94"/>
      <c r="H75" s="94"/>
      <c r="I75" s="94"/>
      <c r="J75" s="94"/>
      <c r="K75" s="94"/>
      <c r="L75" s="103"/>
      <c r="M75" s="104"/>
      <c r="N75" s="94"/>
      <c r="O75" s="95">
        <f>O71-O73-O74</f>
        <v>527.05887106133332</v>
      </c>
      <c r="P75" s="96">
        <f>P71-P73-P74</f>
        <v>545.97587555200005</v>
      </c>
      <c r="Q75" s="97">
        <f>P75-O75</f>
        <v>18.917004490666727</v>
      </c>
      <c r="R75" s="84"/>
    </row>
    <row r="76" spans="5:18" x14ac:dyDescent="0.2">
      <c r="F76" s="5" t="s">
        <v>85</v>
      </c>
      <c r="N76" s="98" t="s">
        <v>86</v>
      </c>
      <c r="O76" s="105">
        <f>'[1]F1 DB'!L64</f>
        <v>9.0000000000000018</v>
      </c>
      <c r="P76" s="106">
        <f>'[1]F1 DB'!O64</f>
        <v>9.4750000000000032</v>
      </c>
      <c r="Q76" s="101"/>
    </row>
    <row r="77" spans="5:18" x14ac:dyDescent="0.2">
      <c r="E77" s="3" t="s">
        <v>7</v>
      </c>
      <c r="G77" s="3" t="s">
        <v>87</v>
      </c>
      <c r="L77" s="102">
        <f>'[1]F2 Gewinn'!P3</f>
        <v>1</v>
      </c>
      <c r="M77" s="107">
        <f>'[1]F2 Gewinn'!H18</f>
        <v>10</v>
      </c>
      <c r="N77" s="13" t="str">
        <f>Curr&amp;"/AKh"</f>
        <v>€/AKh</v>
      </c>
      <c r="O77" s="50">
        <f>O$76*$L77*$M77</f>
        <v>90.000000000000014</v>
      </c>
      <c r="P77" s="51">
        <f>P$76*$L77*$M77</f>
        <v>94.750000000000028</v>
      </c>
    </row>
    <row r="78" spans="5:18" x14ac:dyDescent="0.2">
      <c r="E78" s="3" t="s">
        <v>7</v>
      </c>
      <c r="G78" s="3" t="s">
        <v>88</v>
      </c>
      <c r="L78" s="102">
        <f>'[1]F2 Gewinn'!O3</f>
        <v>0</v>
      </c>
      <c r="M78" s="107">
        <f>'[1]F2 Gewinn'!H19</f>
        <v>12</v>
      </c>
      <c r="N78" s="13" t="str">
        <f>Curr&amp;"/AKh"</f>
        <v>€/AKh</v>
      </c>
      <c r="O78" s="50">
        <f>O$76*$L78*$M78</f>
        <v>0</v>
      </c>
      <c r="P78" s="51">
        <f>P$76*$L78*$M78</f>
        <v>0</v>
      </c>
    </row>
    <row r="79" spans="5:18" x14ac:dyDescent="0.2">
      <c r="E79" s="93" t="s">
        <v>0</v>
      </c>
      <c r="F79" s="108" t="s">
        <v>89</v>
      </c>
      <c r="G79" s="94"/>
      <c r="H79" s="94"/>
      <c r="I79" s="94"/>
      <c r="J79" s="94"/>
      <c r="K79" s="94"/>
      <c r="L79" s="103"/>
      <c r="M79" s="109"/>
      <c r="N79" s="94"/>
      <c r="O79" s="95">
        <f>O75-O77-O78</f>
        <v>437.05887106133332</v>
      </c>
      <c r="P79" s="96">
        <f>P75-P77-P78</f>
        <v>451.22587555200005</v>
      </c>
      <c r="Q79" s="97">
        <f>P79-O79</f>
        <v>14.167004490666727</v>
      </c>
      <c r="R79" s="84"/>
    </row>
    <row r="80" spans="5:18" x14ac:dyDescent="0.2">
      <c r="F80" s="3" t="s">
        <v>90</v>
      </c>
      <c r="N80" s="98" t="s">
        <v>91</v>
      </c>
      <c r="O80" s="99">
        <v>1</v>
      </c>
      <c r="P80" s="100">
        <v>1</v>
      </c>
      <c r="Q80" s="101"/>
    </row>
    <row r="81" spans="5:19" x14ac:dyDescent="0.2">
      <c r="E81" s="3" t="s">
        <v>7</v>
      </c>
      <c r="G81" s="3" t="s">
        <v>92</v>
      </c>
      <c r="L81" s="102">
        <f>'[1]F2 Gewinn'!$P$7</f>
        <v>0.6</v>
      </c>
      <c r="M81" s="13">
        <f>'[1]F2 Gewinn'!$H$21</f>
        <v>225</v>
      </c>
      <c r="N81" s="13" t="str">
        <f>Curr&amp;"/"&amp;Unit</f>
        <v>€/ha</v>
      </c>
      <c r="O81" s="50">
        <f>O$80*$L81*$M81</f>
        <v>135</v>
      </c>
      <c r="P81" s="51">
        <f>P$80*$L81*$M81</f>
        <v>135</v>
      </c>
    </row>
    <row r="82" spans="5:19" x14ac:dyDescent="0.2">
      <c r="E82" s="3" t="s">
        <v>7</v>
      </c>
      <c r="G82" s="3" t="s">
        <v>93</v>
      </c>
      <c r="L82" s="102">
        <f>'[1]F2 Gewinn'!$O$7</f>
        <v>0.4</v>
      </c>
      <c r="M82" s="13">
        <f>'[1]F2 Gewinn'!$H$22</f>
        <v>250</v>
      </c>
      <c r="N82" s="13" t="str">
        <f>Curr&amp;"/"&amp;Unit</f>
        <v>€/ha</v>
      </c>
      <c r="O82" s="50">
        <f>O$80*$L82*$M82</f>
        <v>100</v>
      </c>
      <c r="P82" s="51">
        <f>P$80*$L82*$M82</f>
        <v>100</v>
      </c>
    </row>
    <row r="83" spans="5:19" x14ac:dyDescent="0.2">
      <c r="E83" s="3" t="s">
        <v>7</v>
      </c>
      <c r="G83" s="3" t="s">
        <v>94</v>
      </c>
      <c r="L83" s="102"/>
      <c r="M83" s="13"/>
      <c r="N83" s="13"/>
      <c r="O83" s="50">
        <f>'[1]F2 Gewinn'!H23</f>
        <v>0</v>
      </c>
      <c r="P83" s="110">
        <v>0</v>
      </c>
      <c r="S83" s="19"/>
    </row>
    <row r="84" spans="5:19" x14ac:dyDescent="0.2">
      <c r="E84" s="93" t="s">
        <v>0</v>
      </c>
      <c r="F84" s="108" t="s">
        <v>95</v>
      </c>
      <c r="G84" s="94"/>
      <c r="H84" s="94"/>
      <c r="I84" s="94"/>
      <c r="J84" s="94"/>
      <c r="K84" s="94"/>
      <c r="L84" s="103"/>
      <c r="M84" s="109"/>
      <c r="N84" s="94"/>
      <c r="O84" s="95">
        <f>O79-O81-O82-O83</f>
        <v>202.05887106133332</v>
      </c>
      <c r="P84" s="96">
        <f>P79-P81-P82-P83</f>
        <v>216.22587555200005</v>
      </c>
      <c r="Q84" s="97">
        <f>P84-O84</f>
        <v>14.167004490666727</v>
      </c>
      <c r="R84" s="84"/>
    </row>
    <row r="85" spans="5:19" x14ac:dyDescent="0.2">
      <c r="E85" s="3" t="s">
        <v>7</v>
      </c>
      <c r="F85" s="6" t="s">
        <v>96</v>
      </c>
      <c r="O85" s="90">
        <f>SUM('[1]F2 Gewinn'!$O$26:$O$33)</f>
        <v>235.37114640740742</v>
      </c>
      <c r="P85" s="91">
        <f>SUM('[1]F2 Gewinn'!$O$26:$O$33)</f>
        <v>235.37114640740742</v>
      </c>
    </row>
    <row r="86" spans="5:19" x14ac:dyDescent="0.2">
      <c r="E86" s="93" t="s">
        <v>0</v>
      </c>
      <c r="F86" s="94" t="s">
        <v>9</v>
      </c>
      <c r="G86" s="94"/>
      <c r="H86" s="94"/>
      <c r="I86" s="94"/>
      <c r="J86" s="94"/>
      <c r="K86" s="94"/>
      <c r="L86" s="94"/>
      <c r="M86" s="94"/>
      <c r="N86" s="94"/>
      <c r="O86" s="95">
        <f>O84-O85</f>
        <v>-33.312275346074102</v>
      </c>
      <c r="P86" s="96">
        <f>P84-P85</f>
        <v>-19.145270855407375</v>
      </c>
      <c r="Q86" s="97">
        <f>P86-O86</f>
        <v>14.167004490666727</v>
      </c>
      <c r="R86" s="84"/>
    </row>
    <row r="89" spans="5:19" x14ac:dyDescent="0.2">
      <c r="E89" s="24" t="s">
        <v>97</v>
      </c>
    </row>
    <row r="90" spans="5:19" x14ac:dyDescent="0.2">
      <c r="E90" s="25" t="s">
        <v>98</v>
      </c>
    </row>
    <row r="91" spans="5:19" x14ac:dyDescent="0.2">
      <c r="E91" s="24" t="s">
        <v>99</v>
      </c>
    </row>
    <row r="93" spans="5:19" x14ac:dyDescent="0.2">
      <c r="E93" s="24" t="s">
        <v>100</v>
      </c>
    </row>
    <row r="94" spans="5:19" x14ac:dyDescent="0.2">
      <c r="E94" s="24" t="s">
        <v>101</v>
      </c>
    </row>
    <row r="95" spans="5:19" x14ac:dyDescent="0.2">
      <c r="E95" s="25" t="s">
        <v>102</v>
      </c>
    </row>
    <row r="96" spans="5:19" x14ac:dyDescent="0.2">
      <c r="E96" s="3" t="s">
        <v>103</v>
      </c>
    </row>
  </sheetData>
  <mergeCells count="30">
    <mergeCell ref="Q86:R86"/>
    <mergeCell ref="Q68:R68"/>
    <mergeCell ref="Q69:R69"/>
    <mergeCell ref="Q71:R71"/>
    <mergeCell ref="Q75:R75"/>
    <mergeCell ref="Q79:R79"/>
    <mergeCell ref="Q84:R84"/>
    <mergeCell ref="Q60:R60"/>
    <mergeCell ref="M61:N61"/>
    <mergeCell ref="Q61:R61"/>
    <mergeCell ref="M62:N62"/>
    <mergeCell ref="Q62:R62"/>
    <mergeCell ref="Q63:R63"/>
    <mergeCell ref="M36:N36"/>
    <mergeCell ref="O36:O37"/>
    <mergeCell ref="M37:N37"/>
    <mergeCell ref="M39:N39"/>
    <mergeCell ref="M40:N40"/>
    <mergeCell ref="M58:N58"/>
    <mergeCell ref="O58:O59"/>
    <mergeCell ref="M59:N59"/>
    <mergeCell ref="M24:N24"/>
    <mergeCell ref="O24:P24"/>
    <mergeCell ref="Q24:R24"/>
    <mergeCell ref="M25:N25"/>
    <mergeCell ref="O25:P25"/>
    <mergeCell ref="Q25:R25"/>
    <mergeCell ref="M23:N23"/>
    <mergeCell ref="O23:P23"/>
    <mergeCell ref="Q23:R23"/>
  </mergeCells>
  <pageMargins left="0.78740157480314965" right="0.54" top="0.78740157480314965" bottom="0.78740157480314965" header="0.23622047244094491" footer="0.39370078740157483"/>
  <pageSetup paperSize="9" scale="53" firstPageNumber="2" orientation="portrait" useFirstPageNumber="1" horizontalDpi="4294967292" verticalDpi="300" r:id="rId1"/>
  <headerFooter alignWithMargins="0">
    <oddFooter>&amp;L&amp;8Quantifizierung von Produktionsverfahren: Marktfruchtbau&amp;R&amp;P</oddFooter>
  </headerFooter>
  <rowBreaks count="2" manualBreakCount="2">
    <brk id="1" min="2" max="17" man="1"/>
    <brk id="47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Text</vt:lpstr>
      <vt:lpstr>Text!Print_Area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2019-09-10T09:18:57Z</dcterms:created>
  <dcterms:modified xsi:type="dcterms:W3CDTF">2019-09-10T09:20:41Z</dcterms:modified>
</cp:coreProperties>
</file>