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MOOC-TOPAS\!xlsx\"/>
    </mc:Choice>
  </mc:AlternateContent>
  <bookViews>
    <workbookView xWindow="0" yWindow="0" windowWidth="28800" windowHeight="14100"/>
  </bookViews>
  <sheets>
    <sheet name="F1 Intensity change GM" sheetId="1" r:id="rId1"/>
  </sheets>
  <externalReferences>
    <externalReference r:id="rId2"/>
  </externalReferences>
  <definedNames>
    <definedName name="Curr">'F1 Intensity change GM'!$S$1</definedName>
    <definedName name="Print_Area" localSheetId="0">'F1 Intensity change GM'!$A$1:$P$64</definedName>
    <definedName name="ProdUnit">'[1]F2 Gewinn'!$T$9</definedName>
    <definedName name="Unit">'F1 Intensity change GM'!$N$1</definedName>
  </definedName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64" i="1" l="1"/>
  <c r="O64" i="1"/>
  <c r="M64" i="1"/>
  <c r="L64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P50" i="1"/>
  <c r="M50" i="1"/>
  <c r="A50" i="1"/>
  <c r="A49" i="1"/>
  <c r="A48" i="1"/>
  <c r="O41" i="1"/>
  <c r="N5" i="1"/>
  <c r="N41" i="1"/>
  <c r="P41" i="1"/>
  <c r="P6" i="1"/>
  <c r="P7" i="1"/>
  <c r="P8" i="1"/>
  <c r="P9" i="1"/>
  <c r="P10" i="1"/>
  <c r="N42" i="1"/>
  <c r="P42" i="1"/>
  <c r="P43" i="1"/>
  <c r="P44" i="1"/>
  <c r="P39" i="1"/>
  <c r="P34" i="1"/>
  <c r="P35" i="1"/>
  <c r="P36" i="1"/>
  <c r="P37" i="1"/>
  <c r="P38" i="1"/>
  <c r="P24" i="1"/>
  <c r="P25" i="1"/>
  <c r="P26" i="1"/>
  <c r="P27" i="1"/>
  <c r="P28" i="1"/>
  <c r="P29" i="1"/>
  <c r="P30" i="1"/>
  <c r="P31" i="1"/>
  <c r="P32" i="1"/>
  <c r="N19" i="1"/>
  <c r="P19" i="1"/>
  <c r="N20" i="1"/>
  <c r="P20" i="1"/>
  <c r="N21" i="1"/>
  <c r="P21" i="1"/>
  <c r="P22" i="1"/>
  <c r="P13" i="1"/>
  <c r="P14" i="1"/>
  <c r="P15" i="1"/>
  <c r="P16" i="1"/>
  <c r="P45" i="1"/>
  <c r="P47" i="1"/>
  <c r="L41" i="1"/>
  <c r="K5" i="1"/>
  <c r="K41" i="1"/>
  <c r="M41" i="1"/>
  <c r="M6" i="1"/>
  <c r="M7" i="1"/>
  <c r="M8" i="1"/>
  <c r="M9" i="1"/>
  <c r="M10" i="1"/>
  <c r="K42" i="1"/>
  <c r="M42" i="1"/>
  <c r="K43" i="1"/>
  <c r="M43" i="1"/>
  <c r="M44" i="1"/>
  <c r="M39" i="1"/>
  <c r="M34" i="1"/>
  <c r="M35" i="1"/>
  <c r="M36" i="1"/>
  <c r="M37" i="1"/>
  <c r="M38" i="1"/>
  <c r="K24" i="1"/>
  <c r="M24" i="1"/>
  <c r="M25" i="1"/>
  <c r="M26" i="1"/>
  <c r="M27" i="1"/>
  <c r="M28" i="1"/>
  <c r="M29" i="1"/>
  <c r="M30" i="1"/>
  <c r="M31" i="1"/>
  <c r="M32" i="1"/>
  <c r="K19" i="1"/>
  <c r="M19" i="1"/>
  <c r="K20" i="1"/>
  <c r="M20" i="1"/>
  <c r="K21" i="1"/>
  <c r="M21" i="1"/>
  <c r="M22" i="1"/>
  <c r="M13" i="1"/>
  <c r="L14" i="1"/>
  <c r="M14" i="1"/>
  <c r="M15" i="1"/>
  <c r="M16" i="1"/>
  <c r="M45" i="1"/>
  <c r="M47" i="1"/>
  <c r="A47" i="1"/>
  <c r="P46" i="1"/>
  <c r="M46" i="1"/>
  <c r="A46" i="1"/>
  <c r="A45" i="1"/>
  <c r="A44" i="1"/>
  <c r="A43" i="1"/>
  <c r="A42" i="1"/>
  <c r="A17" i="1"/>
  <c r="J5" i="1"/>
  <c r="J41" i="1"/>
  <c r="A41" i="1"/>
  <c r="P40" i="1"/>
  <c r="O40" i="1"/>
  <c r="M40" i="1"/>
  <c r="L40" i="1"/>
  <c r="A40" i="1"/>
  <c r="A39" i="1"/>
  <c r="A38" i="1"/>
  <c r="A37" i="1"/>
  <c r="A36" i="1"/>
  <c r="A35" i="1"/>
  <c r="A34" i="1"/>
  <c r="P33" i="1"/>
  <c r="O33" i="1"/>
  <c r="M33" i="1"/>
  <c r="L33" i="1"/>
  <c r="A33" i="1"/>
  <c r="A32" i="1"/>
  <c r="A31" i="1"/>
  <c r="A30" i="1"/>
  <c r="A29" i="1"/>
  <c r="A28" i="1"/>
  <c r="A27" i="1"/>
  <c r="A26" i="1"/>
  <c r="A25" i="1"/>
  <c r="A24" i="1"/>
  <c r="P23" i="1"/>
  <c r="O23" i="1"/>
  <c r="M23" i="1"/>
  <c r="L23" i="1"/>
  <c r="A23" i="1"/>
  <c r="J22" i="1"/>
  <c r="H22" i="1"/>
  <c r="A22" i="1"/>
  <c r="A21" i="1"/>
  <c r="A20" i="1"/>
  <c r="A19" i="1"/>
  <c r="P18" i="1"/>
  <c r="N18" i="1"/>
  <c r="O18" i="1"/>
  <c r="M18" i="1"/>
  <c r="L18" i="1"/>
  <c r="A18" i="1"/>
  <c r="O17" i="1"/>
  <c r="L17" i="1"/>
  <c r="A16" i="1"/>
  <c r="A15" i="1"/>
  <c r="A14" i="1"/>
  <c r="A13" i="1"/>
  <c r="P12" i="1"/>
  <c r="O12" i="1"/>
  <c r="M12" i="1"/>
  <c r="L12" i="1"/>
  <c r="A12" i="1"/>
  <c r="A11" i="1"/>
  <c r="A10" i="1"/>
  <c r="A9" i="1"/>
  <c r="A8" i="1"/>
  <c r="A7" i="1"/>
  <c r="A6" i="1"/>
  <c r="A5" i="1"/>
  <c r="P4" i="1"/>
  <c r="O4" i="1"/>
  <c r="M4" i="1"/>
  <c r="L4" i="1"/>
  <c r="A4" i="1"/>
  <c r="A3" i="1"/>
  <c r="A1" i="1"/>
</calcChain>
</file>

<file path=xl/sharedStrings.xml><?xml version="1.0" encoding="utf-8"?>
<sst xmlns="http://schemas.openxmlformats.org/spreadsheetml/2006/main" count="146" uniqueCount="92">
  <si>
    <t>Gross Margin Calculation for:</t>
  </si>
  <si>
    <t>Unit: 1</t>
  </si>
  <si>
    <t>ha</t>
  </si>
  <si>
    <t>&lt; Form 1 &gt;</t>
  </si>
  <si>
    <t>Currency:</t>
  </si>
  <si>
    <t>€</t>
  </si>
  <si>
    <t>Wheat I (60 dt)</t>
  </si>
  <si>
    <t>Wheat II (70 dt)</t>
  </si>
  <si>
    <t>Gross output</t>
  </si>
  <si>
    <t>Unit</t>
  </si>
  <si>
    <t>Quantity</t>
  </si>
  <si>
    <t>Total yield</t>
  </si>
  <si>
    <t>Wheat (baking)</t>
  </si>
  <si>
    <t>dt</t>
  </si>
  <si>
    <t>Wheat (feeding)</t>
  </si>
  <si>
    <t/>
  </si>
  <si>
    <t>Direct paym.:</t>
  </si>
  <si>
    <t>cereal area</t>
  </si>
  <si>
    <t>Total gross output</t>
  </si>
  <si>
    <t>Proportional variable special costs</t>
  </si>
  <si>
    <t>Seed</t>
  </si>
  <si>
    <t>Wheat - certified</t>
  </si>
  <si>
    <t>Wheat - owned</t>
  </si>
  <si>
    <t>Total seed costs</t>
  </si>
  <si>
    <t>Fertilizer</t>
  </si>
  <si>
    <t>kg /</t>
  </si>
  <si>
    <t>1 dt</t>
  </si>
  <si>
    <t>Requ.</t>
  </si>
  <si>
    <t>Utiliz.</t>
  </si>
  <si>
    <t>Nutrient</t>
  </si>
  <si>
    <t>grain</t>
  </si>
  <si>
    <t>straw</t>
  </si>
  <si>
    <t>fact.</t>
  </si>
  <si>
    <t>residu.</t>
  </si>
  <si>
    <t>kg</t>
  </si>
  <si>
    <t>N</t>
  </si>
  <si>
    <r>
      <t>P</t>
    </r>
    <r>
      <rPr>
        <sz val="6"/>
        <rFont val="Arial"/>
        <family val="2"/>
      </rPr>
      <t>2</t>
    </r>
    <r>
      <rPr>
        <sz val="10"/>
        <rFont val="Arial"/>
        <family val="2"/>
      </rPr>
      <t>O</t>
    </r>
    <r>
      <rPr>
        <sz val="6"/>
        <rFont val="Arial"/>
        <family val="2"/>
      </rPr>
      <t>5</t>
    </r>
  </si>
  <si>
    <r>
      <t>K</t>
    </r>
    <r>
      <rPr>
        <sz val="6"/>
        <rFont val="Arial"/>
        <family val="2"/>
      </rPr>
      <t>2</t>
    </r>
    <r>
      <rPr>
        <sz val="10"/>
        <rFont val="Arial"/>
        <family val="2"/>
      </rPr>
      <t>O</t>
    </r>
  </si>
  <si>
    <t>Total fert. costs</t>
  </si>
  <si>
    <t>Chemicals</t>
  </si>
  <si>
    <t>Unit/ha</t>
  </si>
  <si>
    <t>Seed dressing (own seed)</t>
  </si>
  <si>
    <t>l/dt</t>
  </si>
  <si>
    <t>Herbicide</t>
  </si>
  <si>
    <t>g</t>
  </si>
  <si>
    <t>Growth control</t>
  </si>
  <si>
    <t>l</t>
  </si>
  <si>
    <t>Fungicide 1 (powdery mildew)</t>
  </si>
  <si>
    <t>Fungicide 2 (ear protection)</t>
  </si>
  <si>
    <t>Total chemicals costs</t>
  </si>
  <si>
    <t>Services</t>
  </si>
  <si>
    <t>Einh.</t>
  </si>
  <si>
    <t>Combine harvester</t>
  </si>
  <si>
    <t>Total services costs</t>
  </si>
  <si>
    <t>Variable costs for owned machinery</t>
  </si>
  <si>
    <t>Other costs</t>
  </si>
  <si>
    <t>Drying</t>
  </si>
  <si>
    <t>of yield</t>
  </si>
  <si>
    <t>Insurance</t>
  </si>
  <si>
    <t>% of output (excl.Pr.)</t>
  </si>
  <si>
    <t>Fee for using own seed</t>
  </si>
  <si>
    <t>Total variable costs</t>
  </si>
  <si>
    <t>Gross Margin</t>
  </si>
  <si>
    <t>Requirements of working capital</t>
  </si>
  <si>
    <t>of VarCo</t>
  </si>
  <si>
    <t>Variable costs (VC) for owned machinery and labour requirements (Work-h)</t>
  </si>
  <si>
    <t>Process</t>
  </si>
  <si>
    <t>Period</t>
  </si>
  <si>
    <t>Number</t>
  </si>
  <si>
    <t>Work-h</t>
  </si>
  <si>
    <t>1 ha</t>
  </si>
  <si>
    <t>Base fertilizing 4 dt/ha</t>
  </si>
  <si>
    <t>D</t>
  </si>
  <si>
    <t>Ploughing</t>
  </si>
  <si>
    <t>Seedbed preparation</t>
  </si>
  <si>
    <t>Sowing</t>
  </si>
  <si>
    <t>Top fertilisation 3 dt/ha</t>
  </si>
  <si>
    <t>A</t>
  </si>
  <si>
    <t xml:space="preserve">Spraying 200 l/ha </t>
  </si>
  <si>
    <t>Late fertilisation 1 dt/ha</t>
  </si>
  <si>
    <t>B</t>
  </si>
  <si>
    <t>Grain transport to farm</t>
  </si>
  <si>
    <t>C</t>
  </si>
  <si>
    <t>Grain storage</t>
  </si>
  <si>
    <t>N-Fertilizing on straw</t>
  </si>
  <si>
    <t>Ripping</t>
  </si>
  <si>
    <t>Total</t>
  </si>
  <si>
    <t>-</t>
  </si>
  <si>
    <t>Profitabillity of internsity change</t>
  </si>
  <si>
    <t>Winter wheat</t>
  </si>
  <si>
    <t>Intensity 1</t>
  </si>
  <si>
    <t>Intensity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</si>
</sst>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0.0;\-0.0;;@"/>
    <numFmt numFmtId="165" formatCode="0\ "/>
    <numFmt numFmtId="166" formatCode="General;General;;@"/>
    <numFmt numFmtId="167" formatCode="#,##0\ ;\-#,##0\ ;;"/>
    <numFmt numFmtId="168" formatCode="_-* #,##0.00\ _D_M_-;\-* #,##0.00\ _D_M_-;_-* &quot;-&quot;??\ _D_M_-;_-@_-"/>
    <numFmt numFmtId="169" formatCode="#,##0.00\ ;\-#,##0.00\ ;;"/>
    <numFmt numFmtId="170" formatCode="#,##0.0\ ;\-#,##0.0\ ;;"/>
  </numFmts>
  <fonts count="12" x14ac:knownFonts="1"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sz val="12"/>
      <name val="Arial"/>
      <family val="2"/>
    </font>
    <font>
      <sz val="9"/>
      <name val="Arial"/>
      <family val="2"/>
    </font>
    <font>
      <sz val="6"/>
      <name val="Arial"/>
      <family val="2"/>
    </font>
    <font>
      <b/>
      <sz val="10"/>
      <color theme="0" tint="-0.34998626667073579"/>
      <name val="Arial"/>
      <family val="2"/>
    </font>
    <font>
      <sz val="10"/>
      <color theme="0" tint="-0.34998626667073579"/>
      <name val="Arial"/>
      <family val="2"/>
    </font>
    <font>
      <b/>
      <sz val="11"/>
      <name val="Arial"/>
      <family val="2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</fills>
  <borders count="57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ck">
        <color rgb="FFFF0000"/>
      </left>
      <right/>
      <top style="thick">
        <color rgb="FFFF0000"/>
      </top>
      <bottom style="double">
        <color indexed="64"/>
      </bottom>
      <diagonal/>
    </border>
    <border>
      <left/>
      <right/>
      <top style="thick">
        <color rgb="FFFF0000"/>
      </top>
      <bottom style="double">
        <color indexed="64"/>
      </bottom>
      <diagonal/>
    </border>
    <border>
      <left/>
      <right style="thick">
        <color rgb="FFFF0000"/>
      </right>
      <top style="thick">
        <color rgb="FFFF0000"/>
      </top>
      <bottom style="double">
        <color indexed="64"/>
      </bottom>
      <diagonal/>
    </border>
    <border>
      <left style="thick">
        <color rgb="FFFF0000"/>
      </left>
      <right/>
      <top/>
      <bottom style="thin">
        <color indexed="64"/>
      </bottom>
      <diagonal/>
    </border>
    <border>
      <left style="hair">
        <color indexed="64"/>
      </left>
      <right style="thick">
        <color rgb="FFFF0000"/>
      </right>
      <top/>
      <bottom style="thin">
        <color indexed="64"/>
      </bottom>
      <diagonal/>
    </border>
    <border>
      <left style="thick">
        <color rgb="FFFF0000"/>
      </left>
      <right/>
      <top/>
      <bottom style="hair">
        <color indexed="64"/>
      </bottom>
      <diagonal/>
    </border>
    <border>
      <left style="hair">
        <color indexed="64"/>
      </left>
      <right style="thick">
        <color rgb="FFFF0000"/>
      </right>
      <top/>
      <bottom style="hair">
        <color indexed="64"/>
      </bottom>
      <diagonal/>
    </border>
    <border>
      <left style="thick">
        <color rgb="FFFF0000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ck">
        <color rgb="FFFF0000"/>
      </right>
      <top style="hair">
        <color indexed="64"/>
      </top>
      <bottom style="thin">
        <color indexed="64"/>
      </bottom>
      <diagonal/>
    </border>
    <border>
      <left style="thick">
        <color rgb="FFFF0000"/>
      </left>
      <right/>
      <top/>
      <bottom style="double">
        <color indexed="64"/>
      </bottom>
      <diagonal/>
    </border>
    <border>
      <left/>
      <right style="thick">
        <color rgb="FFFF0000"/>
      </right>
      <top/>
      <bottom style="double">
        <color indexed="64"/>
      </bottom>
      <diagonal/>
    </border>
    <border>
      <left style="thick">
        <color rgb="FFFF0000"/>
      </left>
      <right/>
      <top style="double">
        <color indexed="64"/>
      </top>
      <bottom style="thin">
        <color indexed="64"/>
      </bottom>
      <diagonal/>
    </border>
    <border>
      <left/>
      <right style="thick">
        <color rgb="FFFF0000"/>
      </right>
      <top/>
      <bottom style="thin">
        <color indexed="64"/>
      </bottom>
      <diagonal/>
    </border>
    <border>
      <left/>
      <right style="thick">
        <color rgb="FFFF0000"/>
      </right>
      <top/>
      <bottom style="hair">
        <color indexed="64"/>
      </bottom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 style="medium">
        <color rgb="FFFF0000"/>
      </left>
      <right/>
      <top style="medium">
        <color rgb="FFFF0000"/>
      </top>
      <bottom style="thin">
        <color indexed="64"/>
      </bottom>
      <diagonal/>
    </border>
    <border>
      <left style="hair">
        <color indexed="64"/>
      </left>
      <right/>
      <top style="medium">
        <color rgb="FFFF0000"/>
      </top>
      <bottom style="thin">
        <color indexed="64"/>
      </bottom>
      <diagonal/>
    </border>
    <border>
      <left style="hair">
        <color indexed="64"/>
      </left>
      <right style="medium">
        <color rgb="FFFF0000"/>
      </right>
      <top style="medium">
        <color rgb="FFFF0000"/>
      </top>
      <bottom style="thin">
        <color indexed="64"/>
      </bottom>
      <diagonal/>
    </border>
    <border>
      <left style="medium">
        <color rgb="FFFF0000"/>
      </left>
      <right/>
      <top/>
      <bottom style="hair">
        <color indexed="64"/>
      </bottom>
      <diagonal/>
    </border>
    <border>
      <left style="hair">
        <color indexed="64"/>
      </left>
      <right style="medium">
        <color rgb="FFFF0000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rgb="FFFF0000"/>
      </right>
      <top/>
      <bottom style="hair">
        <color indexed="64"/>
      </bottom>
      <diagonal/>
    </border>
    <border>
      <left style="medium">
        <color rgb="FFFF0000"/>
      </left>
      <right/>
      <top/>
      <bottom style="thin">
        <color indexed="64"/>
      </bottom>
      <diagonal/>
    </border>
    <border>
      <left style="hair">
        <color indexed="64"/>
      </left>
      <right style="medium">
        <color rgb="FFFF0000"/>
      </right>
      <top/>
      <bottom style="thin">
        <color indexed="64"/>
      </bottom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 style="hair">
        <color indexed="64"/>
      </left>
      <right/>
      <top/>
      <bottom style="medium">
        <color rgb="FFFF0000"/>
      </bottom>
      <diagonal/>
    </border>
    <border>
      <left style="hair">
        <color indexed="64"/>
      </left>
      <right style="medium">
        <color rgb="FFFF0000"/>
      </right>
      <top/>
      <bottom style="medium">
        <color rgb="FFFF0000"/>
      </bottom>
      <diagonal/>
    </border>
  </borders>
  <cellStyleXfs count="11">
    <xf numFmtId="0" fontId="0" fillId="0" borderId="0"/>
    <xf numFmtId="168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2" borderId="0" applyNumberFormat="0" applyFont="0" applyBorder="0" applyAlignment="0">
      <protection locked="0"/>
    </xf>
    <xf numFmtId="167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70" fontId="1" fillId="0" borderId="0" applyFont="0" applyFill="0" applyBorder="0" applyAlignment="0" applyProtection="0"/>
  </cellStyleXfs>
  <cellXfs count="220">
    <xf numFmtId="0" fontId="0" fillId="0" borderId="0" xfId="0"/>
    <xf numFmtId="1" fontId="2" fillId="0" borderId="1" xfId="3" applyNumberFormat="1" applyFont="1" applyBorder="1"/>
    <xf numFmtId="0" fontId="1" fillId="0" borderId="0" xfId="3"/>
    <xf numFmtId="0" fontId="1" fillId="0" borderId="0" xfId="3" applyProtection="1">
      <protection locked="0"/>
    </xf>
    <xf numFmtId="0" fontId="1" fillId="0" borderId="0" xfId="3" quotePrefix="1" applyFont="1" applyAlignment="1" applyProtection="1">
      <alignment horizontal="right"/>
    </xf>
    <xf numFmtId="0" fontId="1" fillId="2" borderId="0" xfId="3" applyFill="1" applyAlignment="1" applyProtection="1">
      <alignment horizontal="left"/>
      <protection locked="0"/>
    </xf>
    <xf numFmtId="0" fontId="4" fillId="0" borderId="0" xfId="3" quotePrefix="1" applyFont="1" applyBorder="1" applyAlignment="1" applyProtection="1">
      <alignment horizontal="right" vertical="center"/>
      <protection locked="0"/>
    </xf>
    <xf numFmtId="0" fontId="1" fillId="0" borderId="0" xfId="3" applyFont="1" applyAlignment="1" applyProtection="1">
      <alignment horizontal="right"/>
      <protection locked="0"/>
    </xf>
    <xf numFmtId="0" fontId="1" fillId="2" borderId="0" xfId="3" applyFont="1" applyFill="1" applyProtection="1">
      <protection locked="0"/>
    </xf>
    <xf numFmtId="165" fontId="1" fillId="0" borderId="0" xfId="3" applyNumberFormat="1"/>
    <xf numFmtId="0" fontId="1" fillId="0" borderId="2" xfId="3" applyBorder="1" applyProtection="1">
      <protection locked="0"/>
    </xf>
    <xf numFmtId="0" fontId="1" fillId="0" borderId="3" xfId="3" applyBorder="1" applyProtection="1">
      <protection locked="0"/>
    </xf>
    <xf numFmtId="0" fontId="3" fillId="0" borderId="5" xfId="3" applyFont="1" applyBorder="1" applyProtection="1"/>
    <xf numFmtId="0" fontId="1" fillId="0" borderId="0" xfId="3" applyBorder="1" applyProtection="1">
      <protection locked="0"/>
    </xf>
    <xf numFmtId="0" fontId="1" fillId="0" borderId="6" xfId="3" applyFont="1" applyBorder="1" applyProtection="1"/>
    <xf numFmtId="0" fontId="1" fillId="0" borderId="8" xfId="3" applyBorder="1" applyAlignment="1" applyProtection="1">
      <alignment horizontal="center"/>
    </xf>
    <xf numFmtId="0" fontId="3" fillId="0" borderId="5" xfId="3" applyFont="1" applyBorder="1" applyProtection="1">
      <protection locked="0"/>
    </xf>
    <xf numFmtId="0" fontId="1" fillId="0" borderId="9" xfId="3" applyFont="1" applyBorder="1" applyProtection="1"/>
    <xf numFmtId="0" fontId="1" fillId="0" borderId="9" xfId="3" applyBorder="1" applyProtection="1">
      <protection locked="0"/>
    </xf>
    <xf numFmtId="166" fontId="1" fillId="0" borderId="9" xfId="3" applyNumberFormat="1" applyBorder="1" applyProtection="1"/>
    <xf numFmtId="0" fontId="1" fillId="0" borderId="11" xfId="3" applyBorder="1" applyProtection="1">
      <protection locked="0"/>
    </xf>
    <xf numFmtId="168" fontId="1" fillId="0" borderId="0" xfId="1" applyFont="1" applyProtection="1">
      <protection locked="0"/>
    </xf>
    <xf numFmtId="164" fontId="1" fillId="0" borderId="9" xfId="4" quotePrefix="1" applyFont="1" applyFill="1" applyBorder="1" applyAlignment="1" applyProtection="1">
      <alignment horizontal="left"/>
    </xf>
    <xf numFmtId="164" fontId="1" fillId="2" borderId="9" xfId="4" applyFont="1" applyFill="1" applyBorder="1" applyProtection="1"/>
    <xf numFmtId="169" fontId="1" fillId="2" borderId="11" xfId="7" applyFill="1" applyBorder="1" applyProtection="1"/>
    <xf numFmtId="164" fontId="1" fillId="0" borderId="12" xfId="4" applyFill="1" applyBorder="1" applyProtection="1"/>
    <xf numFmtId="0" fontId="1" fillId="0" borderId="12" xfId="3" applyBorder="1" applyProtection="1">
      <protection locked="0"/>
    </xf>
    <xf numFmtId="164" fontId="1" fillId="2" borderId="12" xfId="4" applyFont="1" applyFill="1" applyBorder="1" applyProtection="1"/>
    <xf numFmtId="169" fontId="1" fillId="2" borderId="14" xfId="7" applyFill="1" applyBorder="1" applyProtection="1"/>
    <xf numFmtId="0" fontId="1" fillId="0" borderId="6" xfId="3" applyFont="1" applyFill="1" applyBorder="1" applyAlignment="1" applyProtection="1">
      <alignment horizontal="left"/>
    </xf>
    <xf numFmtId="0" fontId="1" fillId="0" borderId="6" xfId="3" applyFill="1" applyBorder="1" applyProtection="1">
      <protection locked="0"/>
    </xf>
    <xf numFmtId="0" fontId="1" fillId="2" borderId="6" xfId="3" applyFill="1" applyBorder="1" applyAlignment="1" applyProtection="1">
      <alignment horizontal="right"/>
    </xf>
    <xf numFmtId="164" fontId="1" fillId="2" borderId="6" xfId="4" applyFont="1" applyFill="1" applyBorder="1" applyProtection="1"/>
    <xf numFmtId="169" fontId="1" fillId="2" borderId="8" xfId="7" applyFill="1" applyBorder="1" applyProtection="1"/>
    <xf numFmtId="0" fontId="1" fillId="0" borderId="0" xfId="3" applyFill="1" applyProtection="1">
      <protection locked="0"/>
    </xf>
    <xf numFmtId="0" fontId="3" fillId="0" borderId="15" xfId="3" applyFont="1" applyBorder="1" applyProtection="1">
      <protection locked="0"/>
    </xf>
    <xf numFmtId="0" fontId="3" fillId="0" borderId="16" xfId="3" applyFont="1" applyBorder="1" applyProtection="1"/>
    <xf numFmtId="0" fontId="1" fillId="0" borderId="16" xfId="3" applyBorder="1" applyProtection="1">
      <protection locked="0"/>
    </xf>
    <xf numFmtId="0" fontId="3" fillId="0" borderId="18" xfId="3" quotePrefix="1" applyFont="1" applyFill="1" applyBorder="1" applyAlignment="1" applyProtection="1">
      <alignment horizontal="left"/>
    </xf>
    <xf numFmtId="0" fontId="3" fillId="0" borderId="5" xfId="3" applyFont="1" applyFill="1" applyBorder="1" applyProtection="1"/>
    <xf numFmtId="0" fontId="1" fillId="0" borderId="0" xfId="3" applyFill="1" applyBorder="1" applyProtection="1">
      <protection locked="0"/>
    </xf>
    <xf numFmtId="0" fontId="3" fillId="0" borderId="5" xfId="3" applyFont="1" applyFill="1" applyBorder="1" applyProtection="1">
      <protection locked="0"/>
    </xf>
    <xf numFmtId="164" fontId="1" fillId="0" borderId="9" xfId="4" applyFont="1" applyFill="1" applyBorder="1" applyProtection="1"/>
    <xf numFmtId="0" fontId="1" fillId="0" borderId="9" xfId="3" applyFill="1" applyBorder="1" applyProtection="1">
      <protection locked="0"/>
    </xf>
    <xf numFmtId="164" fontId="1" fillId="0" borderId="9" xfId="4" applyFont="1" applyFill="1" applyBorder="1" applyAlignment="1" applyProtection="1">
      <alignment horizontal="left"/>
    </xf>
    <xf numFmtId="164" fontId="1" fillId="0" borderId="9" xfId="4" applyFill="1" applyBorder="1" applyProtection="1"/>
    <xf numFmtId="0" fontId="3" fillId="0" borderId="18" xfId="3" applyFont="1" applyFill="1" applyBorder="1" applyProtection="1">
      <protection locked="0"/>
    </xf>
    <xf numFmtId="0" fontId="3" fillId="0" borderId="6" xfId="3" quotePrefix="1" applyFont="1" applyFill="1" applyBorder="1" applyAlignment="1" applyProtection="1">
      <alignment horizontal="left"/>
    </xf>
    <xf numFmtId="169" fontId="1" fillId="0" borderId="0" xfId="3" applyNumberFormat="1" applyProtection="1">
      <protection locked="0"/>
    </xf>
    <xf numFmtId="0" fontId="6" fillId="0" borderId="0" xfId="3" quotePrefix="1" applyFont="1" applyFill="1" applyBorder="1" applyAlignment="1" applyProtection="1">
      <alignment horizontal="center"/>
    </xf>
    <xf numFmtId="0" fontId="6" fillId="2" borderId="0" xfId="3" applyFont="1" applyFill="1" applyBorder="1" applyAlignment="1" applyProtection="1">
      <alignment horizontal="center"/>
    </xf>
    <xf numFmtId="0" fontId="6" fillId="0" borderId="0" xfId="3" applyFont="1" applyFill="1" applyBorder="1" applyAlignment="1" applyProtection="1">
      <alignment horizontal="right"/>
    </xf>
    <xf numFmtId="0" fontId="1" fillId="0" borderId="9" xfId="3" applyFill="1" applyBorder="1" applyAlignment="1" applyProtection="1">
      <alignment horizontal="right"/>
    </xf>
    <xf numFmtId="0" fontId="6" fillId="0" borderId="6" xfId="3" quotePrefix="1" applyFont="1" applyFill="1" applyBorder="1" applyAlignment="1" applyProtection="1">
      <alignment horizontal="left"/>
    </xf>
    <xf numFmtId="164" fontId="6" fillId="2" borderId="6" xfId="4" applyFont="1" applyFill="1" applyBorder="1" applyAlignment="1" applyProtection="1">
      <alignment horizontal="right"/>
    </xf>
    <xf numFmtId="0" fontId="6" fillId="0" borderId="6" xfId="3" applyFont="1" applyFill="1" applyBorder="1" applyAlignment="1" applyProtection="1">
      <alignment horizontal="right"/>
    </xf>
    <xf numFmtId="166" fontId="6" fillId="0" borderId="6" xfId="3" applyNumberFormat="1" applyFont="1" applyFill="1" applyBorder="1" applyAlignment="1" applyProtection="1">
      <alignment horizontal="right"/>
    </xf>
    <xf numFmtId="0" fontId="1" fillId="0" borderId="8" xfId="3" applyFill="1" applyBorder="1" applyAlignment="1" applyProtection="1">
      <alignment horizontal="center"/>
    </xf>
    <xf numFmtId="166" fontId="1" fillId="0" borderId="0" xfId="3" applyNumberFormat="1" applyProtection="1">
      <protection locked="0"/>
    </xf>
    <xf numFmtId="0" fontId="1" fillId="0" borderId="9" xfId="3" applyFill="1" applyBorder="1" applyAlignment="1" applyProtection="1"/>
    <xf numFmtId="0" fontId="1" fillId="0" borderId="9" xfId="3" applyFill="1" applyBorder="1" applyAlignment="1" applyProtection="1">
      <protection locked="0"/>
    </xf>
    <xf numFmtId="169" fontId="6" fillId="2" borderId="9" xfId="9" applyFont="1" applyFill="1" applyBorder="1" applyProtection="1"/>
    <xf numFmtId="0" fontId="6" fillId="2" borderId="9" xfId="5" applyFont="1" applyFill="1" applyBorder="1" applyProtection="1">
      <protection locked="0"/>
    </xf>
    <xf numFmtId="9" fontId="6" fillId="2" borderId="9" xfId="5" applyNumberFormat="1" applyFont="1" applyFill="1" applyBorder="1" applyProtection="1">
      <protection locked="0"/>
    </xf>
    <xf numFmtId="0" fontId="1" fillId="0" borderId="9" xfId="3" quotePrefix="1" applyFill="1" applyBorder="1" applyAlignment="1" applyProtection="1">
      <alignment horizontal="left"/>
    </xf>
    <xf numFmtId="0" fontId="2" fillId="0" borderId="6" xfId="3" applyFont="1" applyFill="1" applyBorder="1" applyAlignment="1" applyProtection="1">
      <alignment horizontal="right"/>
    </xf>
    <xf numFmtId="0" fontId="2" fillId="2" borderId="6" xfId="5" applyFont="1" applyFill="1" applyBorder="1" applyProtection="1">
      <protection locked="0"/>
    </xf>
    <xf numFmtId="0" fontId="2" fillId="0" borderId="6" xfId="3" applyFont="1" applyFill="1" applyBorder="1" applyProtection="1"/>
    <xf numFmtId="0" fontId="1" fillId="0" borderId="6" xfId="3" applyFont="1" applyFill="1" applyBorder="1" applyAlignment="1" applyProtection="1">
      <alignment horizontal="centerContinuous"/>
    </xf>
    <xf numFmtId="0" fontId="1" fillId="0" borderId="6" xfId="3" applyFill="1" applyBorder="1" applyAlignment="1" applyProtection="1">
      <alignment horizontal="centerContinuous"/>
      <protection locked="0"/>
    </xf>
    <xf numFmtId="170" fontId="1" fillId="2" borderId="9" xfId="10" applyFill="1" applyBorder="1" applyProtection="1"/>
    <xf numFmtId="164" fontId="1" fillId="2" borderId="9" xfId="4" quotePrefix="1" applyFont="1" applyFill="1" applyBorder="1" applyAlignment="1" applyProtection="1">
      <alignment horizontal="left"/>
    </xf>
    <xf numFmtId="0" fontId="3" fillId="0" borderId="18" xfId="3" applyFont="1" applyBorder="1" applyProtection="1">
      <protection locked="0"/>
    </xf>
    <xf numFmtId="0" fontId="3" fillId="0" borderId="6" xfId="3" applyFont="1" applyBorder="1" applyProtection="1"/>
    <xf numFmtId="0" fontId="1" fillId="0" borderId="6" xfId="3" applyBorder="1" applyProtection="1">
      <protection locked="0"/>
    </xf>
    <xf numFmtId="0" fontId="1" fillId="0" borderId="6" xfId="3" applyBorder="1" applyProtection="1"/>
    <xf numFmtId="0" fontId="1" fillId="2" borderId="10" xfId="5" applyBorder="1" applyAlignment="1" applyProtection="1">
      <alignment horizontal="center"/>
      <protection locked="0"/>
    </xf>
    <xf numFmtId="164" fontId="1" fillId="2" borderId="9" xfId="4" applyFill="1" applyBorder="1" applyProtection="1"/>
    <xf numFmtId="0" fontId="3" fillId="0" borderId="6" xfId="3" quotePrefix="1" applyFont="1" applyBorder="1" applyAlignment="1" applyProtection="1">
      <alignment horizontal="left"/>
    </xf>
    <xf numFmtId="0" fontId="3" fillId="0" borderId="18" xfId="3" quotePrefix="1" applyFont="1" applyBorder="1" applyAlignment="1" applyProtection="1">
      <alignment horizontal="left"/>
    </xf>
    <xf numFmtId="0" fontId="1" fillId="0" borderId="5" xfId="3" applyBorder="1" applyProtection="1">
      <protection locked="0"/>
    </xf>
    <xf numFmtId="0" fontId="1" fillId="0" borderId="9" xfId="3" applyBorder="1" applyProtection="1"/>
    <xf numFmtId="9" fontId="1" fillId="2" borderId="9" xfId="5" applyNumberFormat="1" applyBorder="1" applyProtection="1">
      <protection locked="0"/>
    </xf>
    <xf numFmtId="169" fontId="1" fillId="2" borderId="11" xfId="5" applyNumberFormat="1" applyBorder="1" applyProtection="1">
      <protection locked="0"/>
    </xf>
    <xf numFmtId="0" fontId="1" fillId="0" borderId="9" xfId="3" quotePrefix="1" applyFont="1" applyBorder="1" applyAlignment="1" applyProtection="1">
      <alignment horizontal="left"/>
    </xf>
    <xf numFmtId="10" fontId="1" fillId="2" borderId="11" xfId="5" applyNumberFormat="1" applyBorder="1" applyProtection="1">
      <protection locked="0"/>
    </xf>
    <xf numFmtId="0" fontId="1" fillId="0" borderId="9" xfId="5" quotePrefix="1" applyFont="1" applyFill="1" applyBorder="1" applyAlignment="1" applyProtection="1">
      <alignment horizontal="left"/>
      <protection locked="0"/>
    </xf>
    <xf numFmtId="0" fontId="1" fillId="0" borderId="9" xfId="5" applyFill="1" applyBorder="1" applyProtection="1">
      <protection locked="0"/>
    </xf>
    <xf numFmtId="0" fontId="1" fillId="2" borderId="11" xfId="5" applyBorder="1" applyProtection="1">
      <protection locked="0"/>
    </xf>
    <xf numFmtId="0" fontId="1" fillId="0" borderId="18" xfId="3" applyBorder="1" applyProtection="1">
      <protection locked="0"/>
    </xf>
    <xf numFmtId="0" fontId="1" fillId="0" borderId="6" xfId="5" applyFill="1" applyBorder="1" applyProtection="1">
      <protection locked="0"/>
    </xf>
    <xf numFmtId="0" fontId="1" fillId="2" borderId="8" xfId="5" applyBorder="1" applyProtection="1">
      <protection locked="0"/>
    </xf>
    <xf numFmtId="0" fontId="3" fillId="0" borderId="15" xfId="3" applyFont="1" applyBorder="1" applyProtection="1"/>
    <xf numFmtId="0" fontId="1" fillId="0" borderId="20" xfId="3" applyBorder="1" applyProtection="1"/>
    <xf numFmtId="0" fontId="1" fillId="0" borderId="21" xfId="3" applyBorder="1" applyProtection="1">
      <protection locked="0"/>
    </xf>
    <xf numFmtId="0" fontId="3" fillId="0" borderId="0" xfId="3" quotePrefix="1" applyFont="1" applyAlignment="1" applyProtection="1">
      <alignment horizontal="left"/>
    </xf>
    <xf numFmtId="0" fontId="1" fillId="0" borderId="23" xfId="3" applyFont="1" applyBorder="1" applyAlignment="1" applyProtection="1"/>
    <xf numFmtId="0" fontId="1" fillId="0" borderId="24" xfId="3" applyBorder="1" applyProtection="1">
      <protection locked="0"/>
    </xf>
    <xf numFmtId="0" fontId="1" fillId="0" borderId="24" xfId="3" applyBorder="1" applyProtection="1"/>
    <xf numFmtId="0" fontId="1" fillId="0" borderId="25" xfId="3" quotePrefix="1" applyBorder="1" applyAlignment="1" applyProtection="1">
      <alignment horizontal="center"/>
    </xf>
    <xf numFmtId="0" fontId="1" fillId="0" borderId="26" xfId="3" applyBorder="1" applyAlignment="1" applyProtection="1">
      <alignment horizontal="center"/>
    </xf>
    <xf numFmtId="0" fontId="1" fillId="0" borderId="25" xfId="3" applyBorder="1" applyAlignment="1" applyProtection="1">
      <alignment horizontal="center"/>
    </xf>
    <xf numFmtId="164" fontId="1" fillId="0" borderId="27" xfId="4" applyFill="1" applyBorder="1" applyProtection="1"/>
    <xf numFmtId="0" fontId="1" fillId="2" borderId="11" xfId="5" applyFont="1" applyBorder="1" applyAlignment="1" applyProtection="1">
      <alignment horizontal="center"/>
      <protection locked="0"/>
    </xf>
    <xf numFmtId="169" fontId="1" fillId="2" borderId="11" xfId="9" applyFill="1" applyBorder="1" applyProtection="1"/>
    <xf numFmtId="164" fontId="1" fillId="0" borderId="9" xfId="4" applyFill="1" applyBorder="1" applyAlignment="1" applyProtection="1"/>
    <xf numFmtId="164" fontId="1" fillId="0" borderId="18" xfId="4" applyFill="1" applyBorder="1" applyProtection="1"/>
    <xf numFmtId="164" fontId="1" fillId="0" borderId="6" xfId="4" applyFill="1" applyBorder="1" applyAlignment="1" applyProtection="1"/>
    <xf numFmtId="0" fontId="1" fillId="2" borderId="8" xfId="5" applyFont="1" applyBorder="1" applyAlignment="1" applyProtection="1">
      <alignment horizontal="center"/>
      <protection locked="0"/>
    </xf>
    <xf numFmtId="0" fontId="1" fillId="2" borderId="7" xfId="5" applyBorder="1" applyAlignment="1" applyProtection="1">
      <alignment horizontal="center"/>
      <protection locked="0"/>
    </xf>
    <xf numFmtId="169" fontId="1" fillId="2" borderId="8" xfId="9" applyFill="1" applyBorder="1" applyProtection="1"/>
    <xf numFmtId="0" fontId="1" fillId="0" borderId="20" xfId="3" applyBorder="1" applyProtection="1">
      <protection locked="0"/>
    </xf>
    <xf numFmtId="0" fontId="3" fillId="0" borderId="21" xfId="3" applyFont="1" applyBorder="1" applyProtection="1"/>
    <xf numFmtId="0" fontId="1" fillId="0" borderId="22" xfId="3" quotePrefix="1" applyBorder="1" applyAlignment="1" applyProtection="1">
      <alignment horizontal="center"/>
    </xf>
    <xf numFmtId="169" fontId="3" fillId="0" borderId="28" xfId="9" applyFont="1" applyBorder="1" applyProtection="1"/>
    <xf numFmtId="169" fontId="3" fillId="0" borderId="28" xfId="7" applyFont="1" applyBorder="1" applyProtection="1"/>
    <xf numFmtId="0" fontId="1" fillId="0" borderId="32" xfId="3" applyFont="1" applyBorder="1" applyAlignment="1" applyProtection="1">
      <alignment horizontal="center"/>
    </xf>
    <xf numFmtId="0" fontId="1" fillId="0" borderId="33" xfId="3" applyBorder="1" applyAlignment="1" applyProtection="1">
      <alignment horizontal="center"/>
    </xf>
    <xf numFmtId="167" fontId="1" fillId="0" borderId="34" xfId="6" applyFill="1" applyBorder="1" applyProtection="1"/>
    <xf numFmtId="0" fontId="1" fillId="0" borderId="35" xfId="3" applyBorder="1" applyProtection="1">
      <protection locked="0"/>
    </xf>
    <xf numFmtId="0" fontId="1" fillId="2" borderId="34" xfId="5" applyBorder="1" applyProtection="1">
      <protection locked="0"/>
    </xf>
    <xf numFmtId="169" fontId="1" fillId="0" borderId="35" xfId="8" applyBorder="1" applyProtection="1"/>
    <xf numFmtId="0" fontId="1" fillId="2" borderId="36" xfId="5" applyBorder="1" applyProtection="1">
      <protection locked="0"/>
    </xf>
    <xf numFmtId="169" fontId="1" fillId="0" borderId="37" xfId="8" applyBorder="1" applyProtection="1"/>
    <xf numFmtId="0" fontId="1" fillId="2" borderId="32" xfId="5" applyBorder="1" applyProtection="1">
      <protection locked="0"/>
    </xf>
    <xf numFmtId="169" fontId="1" fillId="0" borderId="33" xfId="8" applyBorder="1" applyProtection="1"/>
    <xf numFmtId="0" fontId="1" fillId="0" borderId="38" xfId="3" applyBorder="1" applyProtection="1">
      <protection locked="0"/>
    </xf>
    <xf numFmtId="169" fontId="3" fillId="0" borderId="39" xfId="8" applyFont="1" applyBorder="1" applyProtection="1"/>
    <xf numFmtId="0" fontId="1" fillId="0" borderId="40" xfId="3" applyFill="1" applyBorder="1" applyProtection="1">
      <protection locked="0"/>
    </xf>
    <xf numFmtId="0" fontId="1" fillId="0" borderId="41" xfId="3" applyFill="1" applyBorder="1" applyProtection="1">
      <protection locked="0"/>
    </xf>
    <xf numFmtId="0" fontId="1" fillId="2" borderId="34" xfId="5" applyFill="1" applyBorder="1" applyProtection="1">
      <protection locked="0"/>
    </xf>
    <xf numFmtId="169" fontId="1" fillId="0" borderId="35" xfId="8" applyFill="1" applyBorder="1" applyProtection="1"/>
    <xf numFmtId="0" fontId="1" fillId="0" borderId="32" xfId="3" applyFill="1" applyBorder="1" applyProtection="1">
      <protection locked="0"/>
    </xf>
    <xf numFmtId="169" fontId="3" fillId="0" borderId="41" xfId="8" applyFont="1" applyFill="1" applyBorder="1" applyProtection="1"/>
    <xf numFmtId="0" fontId="1" fillId="0" borderId="34" xfId="3" quotePrefix="1" applyFill="1" applyBorder="1" applyAlignment="1" applyProtection="1">
      <alignment horizontal="left"/>
      <protection locked="0"/>
    </xf>
    <xf numFmtId="0" fontId="1" fillId="2" borderId="42" xfId="5" applyFill="1" applyBorder="1" applyAlignment="1" applyProtection="1">
      <alignment horizontal="left"/>
      <protection locked="0"/>
    </xf>
    <xf numFmtId="0" fontId="1" fillId="0" borderId="32" xfId="3" quotePrefix="1" applyFill="1" applyBorder="1" applyAlignment="1" applyProtection="1">
      <alignment horizontal="center"/>
    </xf>
    <xf numFmtId="0" fontId="1" fillId="0" borderId="33" xfId="3" applyFill="1" applyBorder="1" applyAlignment="1" applyProtection="1">
      <alignment horizontal="center"/>
    </xf>
    <xf numFmtId="170" fontId="1" fillId="0" borderId="34" xfId="10" applyFill="1" applyBorder="1" applyProtection="1"/>
    <xf numFmtId="0" fontId="1" fillId="0" borderId="32" xfId="3" applyFont="1" applyFill="1" applyBorder="1" applyAlignment="1" applyProtection="1">
      <alignment horizontal="center"/>
    </xf>
    <xf numFmtId="0" fontId="1" fillId="2" borderId="34" xfId="5" applyNumberFormat="1" applyFill="1" applyBorder="1" applyAlignment="1" applyProtection="1">
      <alignment horizontal="center"/>
      <protection locked="0"/>
    </xf>
    <xf numFmtId="0" fontId="1" fillId="2" borderId="34" xfId="5" applyNumberFormat="1" applyBorder="1" applyAlignment="1" applyProtection="1">
      <alignment horizontal="center"/>
      <protection locked="0"/>
    </xf>
    <xf numFmtId="0" fontId="1" fillId="0" borderId="32" xfId="3" applyBorder="1" applyProtection="1">
      <protection locked="0"/>
    </xf>
    <xf numFmtId="169" fontId="3" fillId="0" borderId="41" xfId="8" applyFont="1" applyBorder="1" applyProtection="1"/>
    <xf numFmtId="0" fontId="1" fillId="2" borderId="34" xfId="5" applyBorder="1" applyAlignment="1" applyProtection="1">
      <alignment horizontal="center"/>
      <protection locked="0"/>
    </xf>
    <xf numFmtId="166" fontId="1" fillId="2" borderId="34" xfId="5" applyNumberFormat="1" applyFont="1" applyBorder="1" applyAlignment="1" applyProtection="1">
      <alignment horizontal="center"/>
      <protection locked="0"/>
    </xf>
    <xf numFmtId="166" fontId="1" fillId="2" borderId="34" xfId="5" applyNumberFormat="1" applyBorder="1" applyAlignment="1" applyProtection="1">
      <alignment horizontal="center"/>
      <protection locked="0"/>
    </xf>
    <xf numFmtId="170" fontId="1" fillId="0" borderId="34" xfId="10" applyBorder="1" applyProtection="1"/>
    <xf numFmtId="169" fontId="1" fillId="0" borderId="34" xfId="8" applyBorder="1" applyProtection="1"/>
    <xf numFmtId="9" fontId="1" fillId="2" borderId="34" xfId="2" applyFont="1" applyFill="1" applyBorder="1" applyProtection="1">
      <protection locked="0"/>
    </xf>
    <xf numFmtId="9" fontId="1" fillId="2" borderId="43" xfId="5" applyNumberFormat="1" applyBorder="1" applyProtection="1">
      <protection locked="0"/>
    </xf>
    <xf numFmtId="0" fontId="1" fillId="0" borderId="44" xfId="3" quotePrefix="1" applyBorder="1" applyAlignment="1" applyProtection="1">
      <alignment horizontal="left"/>
    </xf>
    <xf numFmtId="169" fontId="1" fillId="0" borderId="45" xfId="8" applyBorder="1" applyProtection="1"/>
    <xf numFmtId="0" fontId="9" fillId="0" borderId="7" xfId="3" applyFont="1" applyBorder="1" applyAlignment="1" applyProtection="1">
      <alignment horizontal="center"/>
    </xf>
    <xf numFmtId="0" fontId="9" fillId="0" borderId="8" xfId="3" applyFont="1" applyBorder="1" applyAlignment="1" applyProtection="1">
      <alignment horizontal="center"/>
    </xf>
    <xf numFmtId="167" fontId="9" fillId="0" borderId="10" xfId="6" applyFont="1" applyFill="1" applyBorder="1" applyProtection="1"/>
    <xf numFmtId="0" fontId="9" fillId="0" borderId="11" xfId="3" applyFont="1" applyBorder="1" applyProtection="1">
      <protection locked="0"/>
    </xf>
    <xf numFmtId="0" fontId="9" fillId="2" borderId="10" xfId="5" applyFont="1" applyBorder="1" applyProtection="1">
      <protection locked="0"/>
    </xf>
    <xf numFmtId="169" fontId="9" fillId="2" borderId="11" xfId="7" applyFont="1" applyFill="1" applyBorder="1" applyProtection="1"/>
    <xf numFmtId="169" fontId="9" fillId="0" borderId="11" xfId="8" applyFont="1" applyBorder="1" applyProtection="1"/>
    <xf numFmtId="0" fontId="9" fillId="2" borderId="13" xfId="5" applyFont="1" applyBorder="1" applyProtection="1">
      <protection locked="0"/>
    </xf>
    <xf numFmtId="169" fontId="9" fillId="2" borderId="14" xfId="7" applyFont="1" applyFill="1" applyBorder="1" applyProtection="1"/>
    <xf numFmtId="169" fontId="9" fillId="0" borderId="14" xfId="8" applyFont="1" applyBorder="1" applyProtection="1"/>
    <xf numFmtId="0" fontId="9" fillId="2" borderId="7" xfId="5" applyFont="1" applyBorder="1" applyProtection="1">
      <protection locked="0"/>
    </xf>
    <xf numFmtId="169" fontId="9" fillId="2" borderId="8" xfId="7" applyFont="1" applyFill="1" applyBorder="1" applyProtection="1"/>
    <xf numFmtId="169" fontId="9" fillId="0" borderId="8" xfId="8" applyFont="1" applyBorder="1" applyProtection="1"/>
    <xf numFmtId="0" fontId="9" fillId="0" borderId="17" xfId="3" applyFont="1" applyBorder="1" applyProtection="1">
      <protection locked="0"/>
    </xf>
    <xf numFmtId="0" fontId="9" fillId="0" borderId="16" xfId="3" applyFont="1" applyBorder="1" applyProtection="1">
      <protection locked="0"/>
    </xf>
    <xf numFmtId="169" fontId="8" fillId="0" borderId="16" xfId="8" applyFont="1" applyBorder="1" applyProtection="1"/>
    <xf numFmtId="0" fontId="9" fillId="0" borderId="19" xfId="3" applyFont="1" applyFill="1" applyBorder="1" applyProtection="1">
      <protection locked="0"/>
    </xf>
    <xf numFmtId="0" fontId="9" fillId="0" borderId="6" xfId="3" applyFont="1" applyFill="1" applyBorder="1" applyProtection="1">
      <protection locked="0"/>
    </xf>
    <xf numFmtId="0" fontId="9" fillId="2" borderId="10" xfId="5" applyFont="1" applyFill="1" applyBorder="1" applyProtection="1">
      <protection locked="0"/>
    </xf>
    <xf numFmtId="169" fontId="9" fillId="0" borderId="11" xfId="8" applyFont="1" applyFill="1" applyBorder="1" applyProtection="1"/>
    <xf numFmtId="0" fontId="9" fillId="0" borderId="7" xfId="3" applyFont="1" applyFill="1" applyBorder="1" applyProtection="1">
      <protection locked="0"/>
    </xf>
    <xf numFmtId="169" fontId="8" fillId="0" borderId="6" xfId="8" applyFont="1" applyFill="1" applyBorder="1" applyProtection="1"/>
    <xf numFmtId="0" fontId="9" fillId="0" borderId="10" xfId="3" quotePrefix="1" applyFont="1" applyFill="1" applyBorder="1" applyAlignment="1" applyProtection="1">
      <alignment horizontal="left"/>
      <protection locked="0"/>
    </xf>
    <xf numFmtId="0" fontId="9" fillId="0" borderId="9" xfId="3" applyFont="1" applyFill="1" applyBorder="1" applyAlignment="1" applyProtection="1">
      <alignment horizontal="right"/>
    </xf>
    <xf numFmtId="0" fontId="9" fillId="2" borderId="9" xfId="5" applyFont="1" applyFill="1" applyBorder="1" applyAlignment="1" applyProtection="1">
      <alignment horizontal="left"/>
      <protection locked="0"/>
    </xf>
    <xf numFmtId="0" fontId="9" fillId="0" borderId="7" xfId="3" applyFont="1" applyFill="1" applyBorder="1" applyAlignment="1" applyProtection="1">
      <alignment horizontal="center"/>
    </xf>
    <xf numFmtId="0" fontId="9" fillId="0" borderId="8" xfId="3" applyFont="1" applyFill="1" applyBorder="1" applyAlignment="1" applyProtection="1">
      <alignment horizontal="center"/>
    </xf>
    <xf numFmtId="170" fontId="9" fillId="0" borderId="10" xfId="10" applyFont="1" applyFill="1" applyBorder="1" applyProtection="1"/>
    <xf numFmtId="0" fontId="9" fillId="2" borderId="10" xfId="5" applyNumberFormat="1" applyFont="1" applyFill="1" applyBorder="1" applyAlignment="1" applyProtection="1">
      <alignment horizontal="center"/>
      <protection locked="0"/>
    </xf>
    <xf numFmtId="0" fontId="9" fillId="2" borderId="10" xfId="5" applyNumberFormat="1" applyFont="1" applyBorder="1" applyAlignment="1" applyProtection="1">
      <alignment horizontal="center"/>
      <protection locked="0"/>
    </xf>
    <xf numFmtId="0" fontId="9" fillId="0" borderId="7" xfId="3" applyFont="1" applyBorder="1" applyProtection="1">
      <protection locked="0"/>
    </xf>
    <xf numFmtId="0" fontId="9" fillId="0" borderId="6" xfId="3" applyFont="1" applyBorder="1" applyProtection="1">
      <protection locked="0"/>
    </xf>
    <xf numFmtId="169" fontId="8" fillId="0" borderId="6" xfId="8" applyFont="1" applyBorder="1" applyProtection="1"/>
    <xf numFmtId="0" fontId="9" fillId="2" borderId="10" xfId="5" applyFont="1" applyBorder="1" applyAlignment="1" applyProtection="1">
      <alignment horizontal="center"/>
      <protection locked="0"/>
    </xf>
    <xf numFmtId="170" fontId="9" fillId="0" borderId="10" xfId="10" applyFont="1" applyBorder="1" applyProtection="1"/>
    <xf numFmtId="169" fontId="9" fillId="2" borderId="11" xfId="5" applyNumberFormat="1" applyFont="1" applyBorder="1" applyProtection="1">
      <protection locked="0"/>
    </xf>
    <xf numFmtId="169" fontId="9" fillId="0" borderId="10" xfId="8" applyFont="1" applyBorder="1" applyProtection="1"/>
    <xf numFmtId="10" fontId="9" fillId="2" borderId="11" xfId="5" applyNumberFormat="1" applyFont="1" applyBorder="1" applyProtection="1">
      <protection locked="0"/>
    </xf>
    <xf numFmtId="9" fontId="9" fillId="2" borderId="10" xfId="2" applyFont="1" applyFill="1" applyBorder="1" applyProtection="1">
      <protection locked="0"/>
    </xf>
    <xf numFmtId="0" fontId="9" fillId="2" borderId="11" xfId="5" applyFont="1" applyBorder="1" applyProtection="1">
      <protection locked="0"/>
    </xf>
    <xf numFmtId="0" fontId="9" fillId="2" borderId="8" xfId="5" applyFont="1" applyBorder="1" applyProtection="1">
      <protection locked="0"/>
    </xf>
    <xf numFmtId="9" fontId="9" fillId="2" borderId="22" xfId="5" applyNumberFormat="1" applyFont="1" applyBorder="1" applyProtection="1">
      <protection locked="0"/>
    </xf>
    <xf numFmtId="0" fontId="9" fillId="0" borderId="21" xfId="3" quotePrefix="1" applyFont="1" applyBorder="1" applyAlignment="1" applyProtection="1">
      <alignment horizontal="left"/>
    </xf>
    <xf numFmtId="169" fontId="9" fillId="0" borderId="21" xfId="8" applyFont="1" applyBorder="1" applyProtection="1"/>
    <xf numFmtId="0" fontId="11" fillId="0" borderId="0" xfId="3" applyFont="1" applyAlignment="1" applyProtection="1">
      <alignment horizontal="left"/>
    </xf>
    <xf numFmtId="1" fontId="10" fillId="0" borderId="1" xfId="3" applyNumberFormat="1" applyFont="1" applyBorder="1"/>
    <xf numFmtId="0" fontId="10" fillId="0" borderId="0" xfId="3" applyFont="1"/>
    <xf numFmtId="0" fontId="10" fillId="3" borderId="0" xfId="3" applyFont="1" applyFill="1" applyProtection="1">
      <protection locked="0"/>
    </xf>
    <xf numFmtId="0" fontId="10" fillId="0" borderId="0" xfId="3" applyFont="1" applyProtection="1">
      <protection locked="0"/>
    </xf>
    <xf numFmtId="0" fontId="1" fillId="0" borderId="46" xfId="3" applyFont="1" applyBorder="1" applyAlignment="1" applyProtection="1">
      <alignment horizontal="center"/>
    </xf>
    <xf numFmtId="0" fontId="1" fillId="0" borderId="47" xfId="3" quotePrefix="1" applyBorder="1" applyAlignment="1" applyProtection="1">
      <alignment horizontal="center"/>
    </xf>
    <xf numFmtId="0" fontId="1" fillId="0" borderId="48" xfId="3" applyBorder="1" applyAlignment="1" applyProtection="1">
      <alignment horizontal="center"/>
    </xf>
    <xf numFmtId="0" fontId="1" fillId="2" borderId="49" xfId="5" applyBorder="1" applyAlignment="1" applyProtection="1">
      <alignment horizontal="center"/>
      <protection locked="0"/>
    </xf>
    <xf numFmtId="169" fontId="1" fillId="2" borderId="50" xfId="7" applyFill="1" applyBorder="1" applyProtection="1"/>
    <xf numFmtId="169" fontId="1" fillId="2" borderId="51" xfId="7" applyFill="1" applyBorder="1" applyProtection="1"/>
    <xf numFmtId="169" fontId="1" fillId="2" borderId="51" xfId="7" applyFont="1" applyFill="1" applyBorder="1" applyProtection="1"/>
    <xf numFmtId="0" fontId="1" fillId="2" borderId="52" xfId="5" applyBorder="1" applyAlignment="1" applyProtection="1">
      <alignment horizontal="center"/>
      <protection locked="0"/>
    </xf>
    <xf numFmtId="169" fontId="1" fillId="2" borderId="53" xfId="7" applyFill="1" applyBorder="1" applyProtection="1"/>
    <xf numFmtId="0" fontId="1" fillId="0" borderId="54" xfId="3" quotePrefix="1" applyBorder="1" applyAlignment="1" applyProtection="1">
      <alignment horizontal="center"/>
    </xf>
    <xf numFmtId="169" fontId="3" fillId="0" borderId="55" xfId="9" applyFont="1" applyBorder="1" applyProtection="1"/>
    <xf numFmtId="169" fontId="3" fillId="0" borderId="56" xfId="7" applyFont="1" applyBorder="1" applyProtection="1"/>
    <xf numFmtId="164" fontId="11" fillId="2" borderId="0" xfId="4" applyFont="1" applyFill="1" applyProtection="1"/>
    <xf numFmtId="0" fontId="8" fillId="2" borderId="4" xfId="5" quotePrefix="1" applyFont="1" applyBorder="1" applyAlignment="1" applyProtection="1">
      <alignment horizontal="center"/>
      <protection locked="0"/>
    </xf>
    <xf numFmtId="0" fontId="8" fillId="2" borderId="3" xfId="5" quotePrefix="1" applyFont="1" applyBorder="1" applyAlignment="1" applyProtection="1">
      <alignment horizontal="center"/>
      <protection locked="0"/>
    </xf>
    <xf numFmtId="0" fontId="3" fillId="2" borderId="29" xfId="5" quotePrefix="1" applyFont="1" applyBorder="1" applyAlignment="1" applyProtection="1">
      <alignment horizontal="center"/>
      <protection locked="0"/>
    </xf>
    <xf numFmtId="0" fontId="3" fillId="2" borderId="30" xfId="5" applyFont="1" applyBorder="1" applyAlignment="1" applyProtection="1">
      <alignment horizontal="center"/>
      <protection locked="0"/>
    </xf>
    <xf numFmtId="0" fontId="3" fillId="2" borderId="31" xfId="5" applyFont="1" applyBorder="1" applyAlignment="1" applyProtection="1">
      <alignment horizontal="center"/>
      <protection locked="0"/>
    </xf>
  </cellXfs>
  <cellStyles count="11">
    <cellStyle name="Dez0" xfId="6"/>
    <cellStyle name="Dez1" xfId="10"/>
    <cellStyle name="Dez2" xfId="9"/>
    <cellStyle name="Edit" xfId="5"/>
    <cellStyle name="Komma" xfId="1" builtinId="3"/>
    <cellStyle name="LookUpText" xfId="4"/>
    <cellStyle name="Prozent" xfId="2" builtinId="5"/>
    <cellStyle name="Standard" xfId="0" builtinId="0"/>
    <cellStyle name="Standard_Weizen" xfId="3"/>
    <cellStyle name="VarDez1" xfId="7"/>
    <cellStyle name="VarDez2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w-neu%2003%20Marktfruchtbau_En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halt"/>
      <sheetName val="Text"/>
      <sheetName val="Text 1"/>
      <sheetName val="pdf"/>
      <sheetName val="Text 3"/>
      <sheetName val="F1 DB"/>
      <sheetName val="F1a Düngung"/>
      <sheetName val="F1b MaKost"/>
      <sheetName val="MaKoErl"/>
      <sheetName val="F2 Gewinn"/>
      <sheetName val="F3 Faktorentgelt"/>
      <sheetName val="F4 Schwellen"/>
      <sheetName val="F5 Analyse"/>
    </sheetNames>
    <sheetDataSet>
      <sheetData sheetId="0"/>
      <sheetData sheetId="1">
        <row r="105">
          <cell r="Q105">
            <v>13.8</v>
          </cell>
        </row>
        <row r="242">
          <cell r="N242">
            <v>1.7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>
        <row r="9">
          <cell r="T9" t="str">
            <v>dt</v>
          </cell>
        </row>
      </sheetData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64"/>
  <sheetViews>
    <sheetView showGridLines="0" tabSelected="1" zoomScale="115" zoomScaleNormal="115" workbookViewId="0"/>
  </sheetViews>
  <sheetFormatPr baseColWidth="10" defaultColWidth="11.42578125" defaultRowHeight="12.75" x14ac:dyDescent="0.2"/>
  <cols>
    <col min="1" max="1" width="2.85546875" style="2" customWidth="1"/>
    <col min="2" max="2" width="1.42578125" style="2" customWidth="1"/>
    <col min="3" max="5" width="1.42578125" style="3" customWidth="1"/>
    <col min="6" max="10" width="5.85546875" style="3" customWidth="1"/>
    <col min="11" max="16" width="9.7109375" style="3" customWidth="1"/>
    <col min="17" max="17" width="11.42578125" style="3"/>
    <col min="18" max="27" width="8.140625" style="3" customWidth="1"/>
    <col min="28" max="28" width="8.28515625" style="3" customWidth="1"/>
    <col min="29" max="29" width="9.28515625" style="3" customWidth="1"/>
    <col min="30" max="16384" width="11.42578125" style="3"/>
  </cols>
  <sheetData>
    <row r="1" spans="1:22" ht="15.75" x14ac:dyDescent="0.25">
      <c r="A1" s="1">
        <f t="shared" ref="A1:A64" ca="1" si="0">CELL("row",A1)</f>
        <v>1</v>
      </c>
      <c r="C1" s="197" t="s">
        <v>0</v>
      </c>
      <c r="K1" s="214" t="s">
        <v>89</v>
      </c>
      <c r="M1" s="4" t="s">
        <v>1</v>
      </c>
      <c r="N1" s="5" t="s">
        <v>2</v>
      </c>
      <c r="O1"/>
      <c r="P1" s="6" t="s">
        <v>3</v>
      </c>
      <c r="R1" s="7" t="s">
        <v>4</v>
      </c>
      <c r="S1" s="8" t="s">
        <v>5</v>
      </c>
    </row>
    <row r="2" spans="1:22" s="201" customFormat="1" ht="24.75" customHeight="1" thickBot="1" x14ac:dyDescent="0.3">
      <c r="A2" s="198"/>
      <c r="B2" s="199"/>
      <c r="C2" s="200" t="s">
        <v>88</v>
      </c>
      <c r="D2" s="200"/>
      <c r="E2" s="200"/>
      <c r="F2" s="200"/>
      <c r="G2" s="200"/>
      <c r="H2" s="200"/>
      <c r="I2" s="200"/>
      <c r="J2" s="200"/>
      <c r="L2" s="201" t="s">
        <v>90</v>
      </c>
      <c r="O2" s="201" t="s">
        <v>91</v>
      </c>
    </row>
    <row r="3" spans="1:22" ht="14.25" thickTop="1" thickBot="1" x14ac:dyDescent="0.25">
      <c r="A3" s="1">
        <f t="shared" ca="1" si="0"/>
        <v>3</v>
      </c>
      <c r="B3" s="9"/>
      <c r="C3" s="10"/>
      <c r="D3" s="11"/>
      <c r="E3" s="11"/>
      <c r="F3" s="11"/>
      <c r="G3" s="11"/>
      <c r="H3" s="11"/>
      <c r="I3" s="11"/>
      <c r="J3" s="11"/>
      <c r="K3" s="215" t="s">
        <v>6</v>
      </c>
      <c r="L3" s="216"/>
      <c r="M3" s="216"/>
      <c r="N3" s="217" t="s">
        <v>7</v>
      </c>
      <c r="O3" s="218"/>
      <c r="P3" s="219"/>
    </row>
    <row r="4" spans="1:22" ht="13.5" thickTop="1" x14ac:dyDescent="0.2">
      <c r="A4" s="1">
        <f t="shared" ca="1" si="0"/>
        <v>4</v>
      </c>
      <c r="B4" s="9"/>
      <c r="C4" s="12" t="s">
        <v>8</v>
      </c>
      <c r="D4" s="13"/>
      <c r="E4" s="13"/>
      <c r="F4" s="13"/>
      <c r="G4" s="13"/>
      <c r="H4" s="13"/>
      <c r="I4" s="13"/>
      <c r="J4" s="14" t="s">
        <v>9</v>
      </c>
      <c r="K4" s="153" t="s">
        <v>10</v>
      </c>
      <c r="L4" s="154" t="str">
        <f>Curr&amp;"/Unit"</f>
        <v>€/Unit</v>
      </c>
      <c r="M4" s="154" t="str">
        <f>Curr</f>
        <v>€</v>
      </c>
      <c r="N4" s="116" t="s">
        <v>10</v>
      </c>
      <c r="O4" s="15" t="str">
        <f>Curr&amp;"/Unit"</f>
        <v>€/Unit</v>
      </c>
      <c r="P4" s="117" t="str">
        <f>Curr</f>
        <v>€</v>
      </c>
    </row>
    <row r="5" spans="1:22" x14ac:dyDescent="0.2">
      <c r="A5" s="1">
        <f t="shared" ca="1" si="0"/>
        <v>5</v>
      </c>
      <c r="B5" s="9"/>
      <c r="C5" s="16"/>
      <c r="D5" s="17" t="s">
        <v>11</v>
      </c>
      <c r="E5" s="18"/>
      <c r="F5" s="18"/>
      <c r="G5" s="18"/>
      <c r="H5" s="18"/>
      <c r="I5" s="18"/>
      <c r="J5" s="19" t="str">
        <f>J6</f>
        <v>dt</v>
      </c>
      <c r="K5" s="155">
        <f>SUM(K6:K8)</f>
        <v>60</v>
      </c>
      <c r="L5" s="156"/>
      <c r="M5" s="156"/>
      <c r="N5" s="118">
        <f>SUM(N6:N8)</f>
        <v>70</v>
      </c>
      <c r="O5" s="20"/>
      <c r="P5" s="119"/>
      <c r="V5" s="21"/>
    </row>
    <row r="6" spans="1:22" x14ac:dyDescent="0.2">
      <c r="A6" s="1">
        <f t="shared" ca="1" si="0"/>
        <v>6</v>
      </c>
      <c r="B6" s="9"/>
      <c r="C6" s="16"/>
      <c r="E6" s="22" t="s">
        <v>12</v>
      </c>
      <c r="F6" s="18"/>
      <c r="G6" s="18"/>
      <c r="H6" s="18"/>
      <c r="I6" s="18"/>
      <c r="J6" s="23" t="s">
        <v>13</v>
      </c>
      <c r="K6" s="157">
        <v>53</v>
      </c>
      <c r="L6" s="158">
        <v>11.5</v>
      </c>
      <c r="M6" s="159">
        <f>L6*K6</f>
        <v>609.5</v>
      </c>
      <c r="N6" s="120">
        <v>62</v>
      </c>
      <c r="O6" s="24">
        <v>11.5</v>
      </c>
      <c r="P6" s="121">
        <f>O6*N6</f>
        <v>713</v>
      </c>
    </row>
    <row r="7" spans="1:22" x14ac:dyDescent="0.2">
      <c r="A7" s="1">
        <f t="shared" ca="1" si="0"/>
        <v>7</v>
      </c>
      <c r="B7" s="9"/>
      <c r="C7" s="16"/>
      <c r="E7" s="22" t="s">
        <v>14</v>
      </c>
      <c r="F7" s="18"/>
      <c r="G7" s="18"/>
      <c r="H7" s="18"/>
      <c r="I7" s="18"/>
      <c r="J7" s="23" t="s">
        <v>13</v>
      </c>
      <c r="K7" s="157">
        <v>7</v>
      </c>
      <c r="L7" s="158">
        <v>10.8</v>
      </c>
      <c r="M7" s="159">
        <f>L7*K7</f>
        <v>75.600000000000009</v>
      </c>
      <c r="N7" s="120">
        <v>8</v>
      </c>
      <c r="O7" s="24">
        <v>10.8</v>
      </c>
      <c r="P7" s="121">
        <f>O7*N7</f>
        <v>86.4</v>
      </c>
    </row>
    <row r="8" spans="1:22" x14ac:dyDescent="0.2">
      <c r="A8" s="1">
        <f t="shared" ca="1" si="0"/>
        <v>8</v>
      </c>
      <c r="B8" s="9"/>
      <c r="C8" s="16"/>
      <c r="E8" s="25" t="s">
        <v>15</v>
      </c>
      <c r="F8" s="26"/>
      <c r="G8" s="26"/>
      <c r="H8" s="26"/>
      <c r="I8" s="26"/>
      <c r="J8" s="27">
        <v>0</v>
      </c>
      <c r="K8" s="160"/>
      <c r="L8" s="161">
        <v>0</v>
      </c>
      <c r="M8" s="162">
        <f>L8*K8</f>
        <v>0</v>
      </c>
      <c r="N8" s="122"/>
      <c r="O8" s="28"/>
      <c r="P8" s="123">
        <f>O8*N8</f>
        <v>0</v>
      </c>
    </row>
    <row r="9" spans="1:22" s="34" customFormat="1" x14ac:dyDescent="0.2">
      <c r="A9" s="1">
        <f t="shared" ca="1" si="0"/>
        <v>9</v>
      </c>
      <c r="B9" s="9"/>
      <c r="C9" s="16"/>
      <c r="D9" s="29" t="s">
        <v>16</v>
      </c>
      <c r="E9" s="30"/>
      <c r="F9" s="30"/>
      <c r="G9" s="30"/>
      <c r="H9" s="30"/>
      <c r="I9" s="31" t="s">
        <v>17</v>
      </c>
      <c r="J9" s="32" t="s">
        <v>2</v>
      </c>
      <c r="K9" s="163">
        <v>1</v>
      </c>
      <c r="L9" s="164">
        <v>348</v>
      </c>
      <c r="M9" s="165">
        <f>L9*K9</f>
        <v>348</v>
      </c>
      <c r="N9" s="124">
        <v>1</v>
      </c>
      <c r="O9" s="33">
        <v>348</v>
      </c>
      <c r="P9" s="125">
        <f>O9*N9</f>
        <v>348</v>
      </c>
      <c r="Q9" s="3"/>
      <c r="R9" s="3"/>
      <c r="S9" s="3"/>
    </row>
    <row r="10" spans="1:22" ht="13.5" thickBot="1" x14ac:dyDescent="0.25">
      <c r="A10" s="1">
        <f t="shared" ca="1" si="0"/>
        <v>10</v>
      </c>
      <c r="B10" s="9"/>
      <c r="C10" s="35"/>
      <c r="D10" s="36" t="s">
        <v>18</v>
      </c>
      <c r="E10" s="37"/>
      <c r="F10" s="37"/>
      <c r="G10" s="37"/>
      <c r="H10" s="37"/>
      <c r="I10" s="37"/>
      <c r="J10" s="37"/>
      <c r="K10" s="166"/>
      <c r="L10" s="167"/>
      <c r="M10" s="168">
        <f>SUM(M6:M9)</f>
        <v>1033.0999999999999</v>
      </c>
      <c r="N10" s="126"/>
      <c r="O10" s="37"/>
      <c r="P10" s="127">
        <f>SUM(P6:P9)</f>
        <v>1147.4000000000001</v>
      </c>
    </row>
    <row r="11" spans="1:22" s="34" customFormat="1" ht="13.5" thickTop="1" x14ac:dyDescent="0.2">
      <c r="A11" s="1">
        <f t="shared" ca="1" si="0"/>
        <v>11</v>
      </c>
      <c r="B11" s="9"/>
      <c r="C11" s="38" t="s">
        <v>19</v>
      </c>
      <c r="D11" s="30"/>
      <c r="E11" s="30"/>
      <c r="F11" s="30"/>
      <c r="G11" s="30"/>
      <c r="H11" s="30"/>
      <c r="I11" s="30"/>
      <c r="J11" s="30"/>
      <c r="K11" s="169"/>
      <c r="L11" s="170"/>
      <c r="M11" s="170"/>
      <c r="N11" s="128"/>
      <c r="O11" s="30"/>
      <c r="P11" s="129"/>
      <c r="Q11" s="3"/>
      <c r="R11" s="3"/>
      <c r="S11" s="3"/>
    </row>
    <row r="12" spans="1:22" s="34" customFormat="1" x14ac:dyDescent="0.2">
      <c r="A12" s="1">
        <f t="shared" ca="1" si="0"/>
        <v>12</v>
      </c>
      <c r="B12" s="9"/>
      <c r="C12" s="39" t="s">
        <v>20</v>
      </c>
      <c r="D12" s="40"/>
      <c r="E12" s="40"/>
      <c r="F12" s="40"/>
      <c r="G12" s="40"/>
      <c r="H12" s="40"/>
      <c r="I12" s="40"/>
      <c r="J12" s="14" t="s">
        <v>9</v>
      </c>
      <c r="K12" s="153" t="s">
        <v>10</v>
      </c>
      <c r="L12" s="154" t="str">
        <f>Curr&amp;"/Unit"</f>
        <v>€/Unit</v>
      </c>
      <c r="M12" s="154" t="str">
        <f>Curr</f>
        <v>€</v>
      </c>
      <c r="N12" s="116" t="s">
        <v>10</v>
      </c>
      <c r="O12" s="15" t="str">
        <f>Curr&amp;"/Unit"</f>
        <v>€/Unit</v>
      </c>
      <c r="P12" s="117" t="str">
        <f>Curr</f>
        <v>€</v>
      </c>
      <c r="Q12" s="3"/>
      <c r="R12" s="3"/>
      <c r="S12" s="3"/>
    </row>
    <row r="13" spans="1:22" s="34" customFormat="1" x14ac:dyDescent="0.2">
      <c r="A13" s="1">
        <f t="shared" ca="1" si="0"/>
        <v>13</v>
      </c>
      <c r="B13" s="9"/>
      <c r="C13" s="41"/>
      <c r="D13" s="42" t="s">
        <v>21</v>
      </c>
      <c r="E13" s="43"/>
      <c r="F13" s="43"/>
      <c r="G13" s="43"/>
      <c r="H13" s="43"/>
      <c r="I13" s="43"/>
      <c r="J13" s="23" t="s">
        <v>13</v>
      </c>
      <c r="K13" s="171">
        <v>0.6</v>
      </c>
      <c r="L13" s="158">
        <v>43</v>
      </c>
      <c r="M13" s="172">
        <f>L13*K13</f>
        <v>25.8</v>
      </c>
      <c r="N13" s="130">
        <v>1.8</v>
      </c>
      <c r="O13" s="24">
        <v>43</v>
      </c>
      <c r="P13" s="131">
        <f>O13*N13</f>
        <v>77.400000000000006</v>
      </c>
      <c r="Q13" s="3"/>
      <c r="R13" s="3"/>
      <c r="S13" s="3"/>
    </row>
    <row r="14" spans="1:22" s="34" customFormat="1" x14ac:dyDescent="0.2">
      <c r="A14" s="1">
        <f t="shared" ca="1" si="0"/>
        <v>14</v>
      </c>
      <c r="B14" s="9"/>
      <c r="C14" s="41"/>
      <c r="D14" s="44" t="s">
        <v>22</v>
      </c>
      <c r="E14" s="43"/>
      <c r="F14" s="43"/>
      <c r="G14" s="43"/>
      <c r="H14" s="43"/>
      <c r="I14" s="43"/>
      <c r="J14" s="23" t="s">
        <v>13</v>
      </c>
      <c r="K14" s="171">
        <v>1.2</v>
      </c>
      <c r="L14" s="158">
        <f>[1]Text!Q105</f>
        <v>13.8</v>
      </c>
      <c r="M14" s="172">
        <f>L14*K14</f>
        <v>16.559999999999999</v>
      </c>
      <c r="N14" s="130"/>
      <c r="O14" s="24"/>
      <c r="P14" s="131">
        <f>O14*N14</f>
        <v>0</v>
      </c>
      <c r="Q14" s="3"/>
      <c r="R14" s="3"/>
      <c r="S14" s="3"/>
    </row>
    <row r="15" spans="1:22" s="34" customFormat="1" x14ac:dyDescent="0.2">
      <c r="A15" s="1">
        <f t="shared" ca="1" si="0"/>
        <v>15</v>
      </c>
      <c r="B15" s="9"/>
      <c r="C15" s="41"/>
      <c r="D15" s="45">
        <v>0</v>
      </c>
      <c r="E15" s="43"/>
      <c r="F15" s="43"/>
      <c r="G15" s="43"/>
      <c r="H15" s="43"/>
      <c r="I15" s="43"/>
      <c r="J15" s="23">
        <v>0</v>
      </c>
      <c r="K15" s="171"/>
      <c r="L15" s="158">
        <v>0</v>
      </c>
      <c r="M15" s="172">
        <f>L15*K15</f>
        <v>0</v>
      </c>
      <c r="N15" s="130"/>
      <c r="O15" s="24">
        <v>0</v>
      </c>
      <c r="P15" s="131">
        <f>O15*N15</f>
        <v>0</v>
      </c>
      <c r="Q15" s="3"/>
      <c r="R15" s="3"/>
      <c r="S15" s="3"/>
    </row>
    <row r="16" spans="1:22" s="34" customFormat="1" x14ac:dyDescent="0.2">
      <c r="A16" s="1">
        <f t="shared" ca="1" si="0"/>
        <v>16</v>
      </c>
      <c r="B16" s="9"/>
      <c r="C16" s="46"/>
      <c r="D16" s="47" t="s">
        <v>23</v>
      </c>
      <c r="E16" s="30"/>
      <c r="F16" s="30"/>
      <c r="G16" s="30"/>
      <c r="H16" s="30"/>
      <c r="I16" s="30"/>
      <c r="J16" s="30"/>
      <c r="K16" s="173"/>
      <c r="L16" s="170"/>
      <c r="M16" s="174">
        <f>SUM(M13:M15)</f>
        <v>42.36</v>
      </c>
      <c r="N16" s="132"/>
      <c r="O16" s="30"/>
      <c r="P16" s="133">
        <f>SUM(P13:P15)</f>
        <v>77.400000000000006</v>
      </c>
      <c r="Q16" s="48"/>
      <c r="R16" s="3"/>
      <c r="S16" s="3"/>
    </row>
    <row r="17" spans="1:20" s="34" customFormat="1" x14ac:dyDescent="0.2">
      <c r="A17" s="1">
        <f t="shared" ca="1" si="0"/>
        <v>17</v>
      </c>
      <c r="B17" s="9"/>
      <c r="C17" s="39" t="s">
        <v>24</v>
      </c>
      <c r="D17" s="40"/>
      <c r="E17" s="40"/>
      <c r="F17" s="40"/>
      <c r="G17" s="49" t="s">
        <v>25</v>
      </c>
      <c r="H17" s="50" t="s">
        <v>26</v>
      </c>
      <c r="I17" s="51" t="s">
        <v>27</v>
      </c>
      <c r="J17" s="51" t="s">
        <v>28</v>
      </c>
      <c r="K17" s="175"/>
      <c r="L17" s="176" t="str">
        <f ca="1">IF($A17=0,""," "&amp;$G18&amp;"  : "&amp;$H18&amp;"   =   1  :")</f>
        <v xml:space="preserve"> grain  : straw   =   1  :</v>
      </c>
      <c r="M17" s="177">
        <v>1.1000000000000001</v>
      </c>
      <c r="N17" s="134"/>
      <c r="O17" s="52" t="str">
        <f ca="1">IF($A17=0,""," "&amp;$G18&amp;"  : "&amp;$H18&amp;"   =   1  :")</f>
        <v xml:space="preserve"> grain  : straw   =   1  :</v>
      </c>
      <c r="P17" s="135">
        <v>1.1000000000000001</v>
      </c>
      <c r="Q17" s="3"/>
      <c r="R17" s="3"/>
      <c r="S17" s="3"/>
      <c r="T17" s="3"/>
    </row>
    <row r="18" spans="1:20" s="34" customFormat="1" x14ac:dyDescent="0.2">
      <c r="A18" s="1">
        <f t="shared" ca="1" si="0"/>
        <v>18</v>
      </c>
      <c r="B18" s="9"/>
      <c r="C18" s="41"/>
      <c r="D18" s="53" t="s">
        <v>29</v>
      </c>
      <c r="E18" s="30"/>
      <c r="F18" s="30"/>
      <c r="G18" s="54" t="s">
        <v>30</v>
      </c>
      <c r="H18" s="54" t="s">
        <v>31</v>
      </c>
      <c r="I18" s="55" t="s">
        <v>32</v>
      </c>
      <c r="J18" s="56" t="s">
        <v>33</v>
      </c>
      <c r="K18" s="178" t="s">
        <v>34</v>
      </c>
      <c r="L18" s="179" t="str">
        <f>Curr&amp;"/"&amp;K18</f>
        <v>€/kg</v>
      </c>
      <c r="M18" s="179" t="str">
        <f>Curr</f>
        <v>€</v>
      </c>
      <c r="N18" s="136" t="str">
        <f>K18</f>
        <v>kg</v>
      </c>
      <c r="O18" s="57" t="str">
        <f>Curr&amp;"/"&amp;N18</f>
        <v>€/kg</v>
      </c>
      <c r="P18" s="137" t="str">
        <f>Curr</f>
        <v>€</v>
      </c>
      <c r="Q18" s="3"/>
      <c r="R18" s="3"/>
      <c r="S18" s="3"/>
      <c r="T18" s="58"/>
    </row>
    <row r="19" spans="1:20" s="34" customFormat="1" x14ac:dyDescent="0.2">
      <c r="A19" s="1">
        <f t="shared" ca="1" si="0"/>
        <v>19</v>
      </c>
      <c r="B19" s="9"/>
      <c r="C19" s="41"/>
      <c r="D19" s="59" t="s">
        <v>35</v>
      </c>
      <c r="E19" s="43"/>
      <c r="F19" s="60"/>
      <c r="G19" s="61">
        <v>2.2000000000000002</v>
      </c>
      <c r="H19" s="61">
        <v>0.4</v>
      </c>
      <c r="I19" s="62">
        <v>1.1000000000000001</v>
      </c>
      <c r="J19" s="63">
        <v>0.4</v>
      </c>
      <c r="K19" s="180">
        <f>IF($I$22=0,0,((($G19*K$5/$I$22)+($H19*K$5/$I$22*M$17))*$I19)-($H19*K$5/$I$22*M$17*$J19))</f>
        <v>163.68</v>
      </c>
      <c r="L19" s="158">
        <v>0.63</v>
      </c>
      <c r="M19" s="172">
        <f>L19*K19</f>
        <v>103.11840000000001</v>
      </c>
      <c r="N19" s="138">
        <f>IF($I$22=0,0,((($G19*N$5/$I$22)+($H19*N$5/$I$22*P$17))*$I19)-($H19*N$5/$I$22*P$17*$J19))</f>
        <v>190.96000000000004</v>
      </c>
      <c r="O19" s="24">
        <v>0.63</v>
      </c>
      <c r="P19" s="131">
        <f>O19*N19</f>
        <v>120.30480000000003</v>
      </c>
      <c r="Q19" s="3"/>
      <c r="S19" s="3"/>
    </row>
    <row r="20" spans="1:20" s="34" customFormat="1" x14ac:dyDescent="0.2">
      <c r="A20" s="1">
        <f t="shared" ca="1" si="0"/>
        <v>20</v>
      </c>
      <c r="B20" s="9"/>
      <c r="C20" s="41"/>
      <c r="D20" s="64" t="s">
        <v>36</v>
      </c>
      <c r="E20" s="43"/>
      <c r="F20" s="60"/>
      <c r="G20" s="61">
        <v>0.8</v>
      </c>
      <c r="H20" s="61">
        <v>0.5</v>
      </c>
      <c r="I20" s="62">
        <v>1</v>
      </c>
      <c r="J20" s="63">
        <v>1</v>
      </c>
      <c r="K20" s="180">
        <f>IF($I$22=0,0,((($G20*K$5/$I$22)+($H20*K$5/$I$22*M$17))*$I20)-($H20*K$5/$I$22*M$17*$J20))</f>
        <v>48</v>
      </c>
      <c r="L20" s="158">
        <v>0.57999999999999996</v>
      </c>
      <c r="M20" s="172">
        <f>L20*K20</f>
        <v>27.839999999999996</v>
      </c>
      <c r="N20" s="138">
        <f>IF($I$22=0,0,((($G20*N$5/$I$22)+($H20*N$5/$I$22*P$17))*$I20)-($H20*N$5/$I$22*P$17*$J20))</f>
        <v>56</v>
      </c>
      <c r="O20" s="24">
        <v>0.57999999999999996</v>
      </c>
      <c r="P20" s="131">
        <f>O20*N20</f>
        <v>32.479999999999997</v>
      </c>
      <c r="Q20" s="3"/>
      <c r="S20" s="3"/>
    </row>
    <row r="21" spans="1:20" s="34" customFormat="1" x14ac:dyDescent="0.2">
      <c r="A21" s="1">
        <f t="shared" ca="1" si="0"/>
        <v>21</v>
      </c>
      <c r="B21" s="9"/>
      <c r="C21" s="41"/>
      <c r="D21" s="64" t="s">
        <v>37</v>
      </c>
      <c r="E21" s="43"/>
      <c r="F21" s="43"/>
      <c r="G21" s="61">
        <v>0.6</v>
      </c>
      <c r="H21" s="61">
        <v>1.1000000000000001</v>
      </c>
      <c r="I21" s="62">
        <v>1</v>
      </c>
      <c r="J21" s="63">
        <v>1</v>
      </c>
      <c r="K21" s="180">
        <f>IF($I$22=0,0,((($G21*K$5/$I$22)+($H21*K$5/$I$22*M$17))*$I21)-($H21*K$5/$I$22*M$17*$J21))</f>
        <v>36</v>
      </c>
      <c r="L21" s="158">
        <v>0.31</v>
      </c>
      <c r="M21" s="172">
        <f>L21*K21</f>
        <v>11.16</v>
      </c>
      <c r="N21" s="138">
        <f>IF($I$22=0,0,((($G21*N$5/$I$22)+($H21*N$5/$I$22*P$17))*$I21)-($H21*N$5/$I$22*P$17*$J21))</f>
        <v>42</v>
      </c>
      <c r="O21" s="24">
        <v>0.31</v>
      </c>
      <c r="P21" s="131">
        <f>O21*N21</f>
        <v>13.02</v>
      </c>
      <c r="Q21" s="3"/>
      <c r="S21" s="3"/>
    </row>
    <row r="22" spans="1:20" s="34" customFormat="1" x14ac:dyDescent="0.2">
      <c r="A22" s="1">
        <f t="shared" ca="1" si="0"/>
        <v>22</v>
      </c>
      <c r="B22" s="9"/>
      <c r="C22" s="46"/>
      <c r="D22" s="47" t="s">
        <v>38</v>
      </c>
      <c r="E22" s="30"/>
      <c r="F22" s="30"/>
      <c r="G22" s="30"/>
      <c r="H22" s="65" t="str">
        <f>"( "&amp;H17&amp;" ="</f>
        <v>( 1 dt =</v>
      </c>
      <c r="I22" s="66">
        <v>1</v>
      </c>
      <c r="J22" s="67" t="str">
        <f>J5&amp;" )"</f>
        <v>dt )</v>
      </c>
      <c r="K22" s="173"/>
      <c r="L22" s="170"/>
      <c r="M22" s="174">
        <f>SUM(M19:M21)</f>
        <v>142.11840000000001</v>
      </c>
      <c r="N22" s="132"/>
      <c r="O22" s="30"/>
      <c r="P22" s="133">
        <f>SUM(P19:P21)</f>
        <v>165.80480000000003</v>
      </c>
      <c r="Q22" s="48"/>
    </row>
    <row r="23" spans="1:20" s="34" customFormat="1" x14ac:dyDescent="0.2">
      <c r="A23" s="1">
        <f t="shared" ca="1" si="0"/>
        <v>23</v>
      </c>
      <c r="B23" s="9"/>
      <c r="C23" s="39" t="s">
        <v>39</v>
      </c>
      <c r="D23" s="40"/>
      <c r="E23" s="40"/>
      <c r="F23" s="40"/>
      <c r="G23" s="40"/>
      <c r="H23" s="40"/>
      <c r="I23" s="68" t="s">
        <v>40</v>
      </c>
      <c r="J23" s="69"/>
      <c r="K23" s="178" t="s">
        <v>10</v>
      </c>
      <c r="L23" s="179" t="str">
        <f>Curr&amp;"/Unit"</f>
        <v>€/Unit</v>
      </c>
      <c r="M23" s="179" t="str">
        <f>Curr</f>
        <v>€</v>
      </c>
      <c r="N23" s="139" t="s">
        <v>10</v>
      </c>
      <c r="O23" s="57" t="str">
        <f>Curr&amp;"/Unit"</f>
        <v>€/Unit</v>
      </c>
      <c r="P23" s="137" t="str">
        <f>Curr</f>
        <v>€</v>
      </c>
    </row>
    <row r="24" spans="1:20" s="34" customFormat="1" x14ac:dyDescent="0.2">
      <c r="A24" s="1">
        <f t="shared" ca="1" si="0"/>
        <v>24</v>
      </c>
      <c r="B24" s="9"/>
      <c r="C24" s="41"/>
      <c r="D24" s="22" t="s">
        <v>41</v>
      </c>
      <c r="E24" s="43"/>
      <c r="F24" s="43"/>
      <c r="G24" s="43"/>
      <c r="H24" s="43"/>
      <c r="I24" s="70">
        <v>0.2</v>
      </c>
      <c r="J24" s="71" t="s">
        <v>42</v>
      </c>
      <c r="K24" s="181">
        <f>K14</f>
        <v>1.2</v>
      </c>
      <c r="L24" s="158">
        <v>43</v>
      </c>
      <c r="M24" s="172">
        <f t="shared" ref="M24:M31" si="1">L24*K24*$I24</f>
        <v>10.32</v>
      </c>
      <c r="N24" s="140">
        <v>0</v>
      </c>
      <c r="O24" s="24">
        <v>43</v>
      </c>
      <c r="P24" s="131">
        <f t="shared" ref="P24:P31" si="2">O24*N24*$I24</f>
        <v>0</v>
      </c>
    </row>
    <row r="25" spans="1:20" s="34" customFormat="1" x14ac:dyDescent="0.2">
      <c r="A25" s="1">
        <f t="shared" ca="1" si="0"/>
        <v>25</v>
      </c>
      <c r="B25" s="9"/>
      <c r="C25" s="41"/>
      <c r="D25" s="22" t="s">
        <v>43</v>
      </c>
      <c r="E25" s="43"/>
      <c r="F25" s="43"/>
      <c r="G25" s="43"/>
      <c r="H25" s="43"/>
      <c r="I25" s="70">
        <v>0.2</v>
      </c>
      <c r="J25" s="23" t="s">
        <v>44</v>
      </c>
      <c r="K25" s="181">
        <v>1</v>
      </c>
      <c r="L25" s="158">
        <v>205</v>
      </c>
      <c r="M25" s="172">
        <f>L25*K25*$I25</f>
        <v>41</v>
      </c>
      <c r="N25" s="140">
        <v>1</v>
      </c>
      <c r="O25" s="24">
        <v>205</v>
      </c>
      <c r="P25" s="131">
        <f>O25*N25*$I25</f>
        <v>41</v>
      </c>
    </row>
    <row r="26" spans="1:20" x14ac:dyDescent="0.2">
      <c r="A26" s="1">
        <f t="shared" ca="1" si="0"/>
        <v>26</v>
      </c>
      <c r="B26" s="9"/>
      <c r="C26" s="16"/>
      <c r="D26" s="44" t="s">
        <v>45</v>
      </c>
      <c r="E26" s="18"/>
      <c r="F26" s="18"/>
      <c r="G26" s="18"/>
      <c r="H26" s="18"/>
      <c r="I26" s="70">
        <v>1</v>
      </c>
      <c r="J26" s="23" t="s">
        <v>46</v>
      </c>
      <c r="K26" s="182">
        <v>0.5</v>
      </c>
      <c r="L26" s="158">
        <v>5.5</v>
      </c>
      <c r="M26" s="159">
        <f>L26*K26*$I26</f>
        <v>2.75</v>
      </c>
      <c r="N26" s="141">
        <v>1</v>
      </c>
      <c r="O26" s="24">
        <v>5.5</v>
      </c>
      <c r="P26" s="121">
        <f>O26*N26*$I26</f>
        <v>5.5</v>
      </c>
      <c r="Q26" s="34"/>
    </row>
    <row r="27" spans="1:20" x14ac:dyDescent="0.2">
      <c r="A27" s="1">
        <f t="shared" ca="1" si="0"/>
        <v>27</v>
      </c>
      <c r="B27" s="9"/>
      <c r="C27" s="16"/>
      <c r="D27" s="22" t="s">
        <v>47</v>
      </c>
      <c r="E27" s="18"/>
      <c r="F27" s="18"/>
      <c r="G27" s="18"/>
      <c r="H27" s="18"/>
      <c r="I27" s="70">
        <v>0.5</v>
      </c>
      <c r="J27" s="23" t="s">
        <v>46</v>
      </c>
      <c r="K27" s="182">
        <v>0.33</v>
      </c>
      <c r="L27" s="158">
        <v>51</v>
      </c>
      <c r="M27" s="159">
        <f>L27*K27*$I27</f>
        <v>8.4150000000000009</v>
      </c>
      <c r="N27" s="141">
        <v>0.5</v>
      </c>
      <c r="O27" s="24">
        <v>51</v>
      </c>
      <c r="P27" s="121">
        <f>O27*N27*$I27</f>
        <v>12.75</v>
      </c>
      <c r="Q27" s="34"/>
    </row>
    <row r="28" spans="1:20" x14ac:dyDescent="0.2">
      <c r="A28" s="1">
        <f t="shared" ca="1" si="0"/>
        <v>28</v>
      </c>
      <c r="B28" s="9"/>
      <c r="C28" s="16"/>
      <c r="D28" s="22" t="s">
        <v>48</v>
      </c>
      <c r="E28" s="18"/>
      <c r="F28" s="18"/>
      <c r="G28" s="18"/>
      <c r="H28" s="18"/>
      <c r="I28" s="70">
        <v>2</v>
      </c>
      <c r="J28" s="23" t="s">
        <v>46</v>
      </c>
      <c r="K28" s="182"/>
      <c r="L28" s="158">
        <v>31</v>
      </c>
      <c r="M28" s="159">
        <f>L28*K28*$I28</f>
        <v>0</v>
      </c>
      <c r="N28" s="141">
        <v>0.5</v>
      </c>
      <c r="O28" s="24">
        <v>31</v>
      </c>
      <c r="P28" s="121">
        <f>O28*N28*$I28</f>
        <v>31</v>
      </c>
      <c r="Q28" s="34"/>
    </row>
    <row r="29" spans="1:20" x14ac:dyDescent="0.2">
      <c r="A29" s="1">
        <f t="shared" ca="1" si="0"/>
        <v>29</v>
      </c>
      <c r="B29" s="9"/>
      <c r="C29" s="16"/>
      <c r="D29" s="45" t="s">
        <v>15</v>
      </c>
      <c r="E29" s="18"/>
      <c r="F29" s="18"/>
      <c r="G29" s="18"/>
      <c r="H29" s="18"/>
      <c r="I29" s="70">
        <v>0</v>
      </c>
      <c r="J29" s="23" t="s">
        <v>15</v>
      </c>
      <c r="K29" s="182"/>
      <c r="L29" s="158">
        <v>0</v>
      </c>
      <c r="M29" s="159">
        <f t="shared" si="1"/>
        <v>0</v>
      </c>
      <c r="N29" s="141"/>
      <c r="O29" s="24"/>
      <c r="P29" s="121">
        <f t="shared" si="2"/>
        <v>0</v>
      </c>
      <c r="Q29" s="34"/>
    </row>
    <row r="30" spans="1:20" x14ac:dyDescent="0.2">
      <c r="A30" s="1">
        <f t="shared" ca="1" si="0"/>
        <v>30</v>
      </c>
      <c r="B30" s="9"/>
      <c r="C30" s="16"/>
      <c r="D30" s="45" t="s">
        <v>15</v>
      </c>
      <c r="E30" s="18"/>
      <c r="F30" s="18"/>
      <c r="G30" s="18"/>
      <c r="H30" s="18"/>
      <c r="I30" s="70">
        <v>0</v>
      </c>
      <c r="J30" s="23" t="s">
        <v>15</v>
      </c>
      <c r="K30" s="182"/>
      <c r="L30" s="158">
        <v>0</v>
      </c>
      <c r="M30" s="159">
        <f t="shared" si="1"/>
        <v>0</v>
      </c>
      <c r="N30" s="141"/>
      <c r="O30" s="24"/>
      <c r="P30" s="121">
        <f t="shared" si="2"/>
        <v>0</v>
      </c>
    </row>
    <row r="31" spans="1:20" x14ac:dyDescent="0.2">
      <c r="A31" s="1">
        <f t="shared" ca="1" si="0"/>
        <v>31</v>
      </c>
      <c r="B31" s="9"/>
      <c r="C31" s="16"/>
      <c r="D31" s="45" t="s">
        <v>15</v>
      </c>
      <c r="E31" s="18"/>
      <c r="F31" s="18"/>
      <c r="G31" s="18"/>
      <c r="H31" s="18"/>
      <c r="I31" s="70">
        <v>0</v>
      </c>
      <c r="J31" s="23" t="s">
        <v>15</v>
      </c>
      <c r="K31" s="182"/>
      <c r="L31" s="158">
        <v>0</v>
      </c>
      <c r="M31" s="159">
        <f t="shared" si="1"/>
        <v>0</v>
      </c>
      <c r="N31" s="141"/>
      <c r="O31" s="24">
        <v>0</v>
      </c>
      <c r="P31" s="121">
        <f t="shared" si="2"/>
        <v>0</v>
      </c>
    </row>
    <row r="32" spans="1:20" x14ac:dyDescent="0.2">
      <c r="A32" s="1">
        <f t="shared" ca="1" si="0"/>
        <v>32</v>
      </c>
      <c r="B32" s="9"/>
      <c r="C32" s="72"/>
      <c r="D32" s="73" t="s">
        <v>49</v>
      </c>
      <c r="E32" s="74"/>
      <c r="F32" s="74"/>
      <c r="G32" s="74"/>
      <c r="H32" s="74"/>
      <c r="I32" s="74"/>
      <c r="J32" s="74"/>
      <c r="K32" s="183"/>
      <c r="L32" s="184"/>
      <c r="M32" s="185">
        <f>SUM(M24:M31)</f>
        <v>62.484999999999999</v>
      </c>
      <c r="N32" s="142"/>
      <c r="O32" s="74"/>
      <c r="P32" s="143">
        <f>SUM(P24:P31)</f>
        <v>90.25</v>
      </c>
    </row>
    <row r="33" spans="1:16" x14ac:dyDescent="0.2">
      <c r="A33" s="1">
        <f t="shared" ca="1" si="0"/>
        <v>33</v>
      </c>
      <c r="B33" s="9"/>
      <c r="C33" s="12" t="s">
        <v>50</v>
      </c>
      <c r="D33" s="13"/>
      <c r="E33" s="13"/>
      <c r="F33" s="13"/>
      <c r="G33" s="13"/>
      <c r="H33" s="13"/>
      <c r="I33" s="13"/>
      <c r="J33" s="75" t="s">
        <v>51</v>
      </c>
      <c r="K33" s="153" t="s">
        <v>10</v>
      </c>
      <c r="L33" s="154" t="str">
        <f>Curr&amp;"/Unit"</f>
        <v>€/Unit</v>
      </c>
      <c r="M33" s="154" t="str">
        <f>Curr</f>
        <v>€</v>
      </c>
      <c r="N33" s="116" t="s">
        <v>10</v>
      </c>
      <c r="O33" s="15" t="str">
        <f>Curr&amp;"/Unit"</f>
        <v>€/Unit</v>
      </c>
      <c r="P33" s="117" t="str">
        <f>Curr</f>
        <v>€</v>
      </c>
    </row>
    <row r="34" spans="1:16" x14ac:dyDescent="0.2">
      <c r="A34" s="1">
        <f t="shared" ca="1" si="0"/>
        <v>34</v>
      </c>
      <c r="B34" s="9"/>
      <c r="C34" s="16"/>
      <c r="D34" s="42" t="s">
        <v>52</v>
      </c>
      <c r="E34" s="18"/>
      <c r="F34" s="18"/>
      <c r="G34" s="18"/>
      <c r="H34" s="18"/>
      <c r="I34" s="18"/>
      <c r="J34" s="23" t="s">
        <v>2</v>
      </c>
      <c r="K34" s="186">
        <v>1</v>
      </c>
      <c r="L34" s="158">
        <v>112</v>
      </c>
      <c r="M34" s="159">
        <f>L34*K34</f>
        <v>112</v>
      </c>
      <c r="N34" s="144">
        <v>1</v>
      </c>
      <c r="O34" s="24">
        <v>112</v>
      </c>
      <c r="P34" s="121">
        <f>O34*N34</f>
        <v>112</v>
      </c>
    </row>
    <row r="35" spans="1:16" x14ac:dyDescent="0.2">
      <c r="A35" s="1">
        <f t="shared" ca="1" si="0"/>
        <v>35</v>
      </c>
      <c r="B35" s="9"/>
      <c r="C35" s="16"/>
      <c r="D35" s="45" t="s">
        <v>15</v>
      </c>
      <c r="E35" s="18"/>
      <c r="F35" s="18"/>
      <c r="G35" s="18"/>
      <c r="H35" s="18"/>
      <c r="I35" s="18"/>
      <c r="J35" s="77" t="s">
        <v>15</v>
      </c>
      <c r="K35" s="186"/>
      <c r="L35" s="158">
        <v>0</v>
      </c>
      <c r="M35" s="159">
        <f>L35*K35</f>
        <v>0</v>
      </c>
      <c r="N35" s="145"/>
      <c r="O35" s="24">
        <v>0</v>
      </c>
      <c r="P35" s="121">
        <f>O35*N35</f>
        <v>0</v>
      </c>
    </row>
    <row r="36" spans="1:16" x14ac:dyDescent="0.2">
      <c r="A36" s="1">
        <f t="shared" ca="1" si="0"/>
        <v>36</v>
      </c>
      <c r="B36" s="9"/>
      <c r="C36" s="16"/>
      <c r="D36" s="45" t="s">
        <v>15</v>
      </c>
      <c r="E36" s="18"/>
      <c r="F36" s="18"/>
      <c r="G36" s="18"/>
      <c r="H36" s="18"/>
      <c r="I36" s="18"/>
      <c r="J36" s="77" t="s">
        <v>15</v>
      </c>
      <c r="K36" s="186"/>
      <c r="L36" s="158">
        <v>0</v>
      </c>
      <c r="M36" s="159">
        <f>L36*K36</f>
        <v>0</v>
      </c>
      <c r="N36" s="146"/>
      <c r="O36" s="24">
        <v>0</v>
      </c>
      <c r="P36" s="121">
        <f>O36*N36</f>
        <v>0</v>
      </c>
    </row>
    <row r="37" spans="1:16" x14ac:dyDescent="0.2">
      <c r="A37" s="1">
        <f t="shared" ca="1" si="0"/>
        <v>37</v>
      </c>
      <c r="B37" s="9"/>
      <c r="C37" s="16"/>
      <c r="D37" s="45" t="s">
        <v>15</v>
      </c>
      <c r="E37" s="18"/>
      <c r="F37" s="18"/>
      <c r="G37" s="18"/>
      <c r="H37" s="18"/>
      <c r="I37" s="18"/>
      <c r="J37" s="77" t="s">
        <v>15</v>
      </c>
      <c r="K37" s="186"/>
      <c r="L37" s="158">
        <v>0</v>
      </c>
      <c r="M37" s="159">
        <f>L37*K37</f>
        <v>0</v>
      </c>
      <c r="N37" s="146"/>
      <c r="O37" s="24">
        <v>0</v>
      </c>
      <c r="P37" s="121">
        <f>O37*N37</f>
        <v>0</v>
      </c>
    </row>
    <row r="38" spans="1:16" x14ac:dyDescent="0.2">
      <c r="A38" s="1">
        <f t="shared" ca="1" si="0"/>
        <v>38</v>
      </c>
      <c r="B38" s="9"/>
      <c r="C38" s="72"/>
      <c r="D38" s="78" t="s">
        <v>53</v>
      </c>
      <c r="E38" s="74"/>
      <c r="F38" s="74"/>
      <c r="G38" s="74"/>
      <c r="H38" s="74"/>
      <c r="I38" s="74"/>
      <c r="J38" s="74"/>
      <c r="K38" s="183"/>
      <c r="L38" s="184"/>
      <c r="M38" s="185">
        <f>SUM(M34:M37)</f>
        <v>112</v>
      </c>
      <c r="N38" s="142"/>
      <c r="O38" s="74"/>
      <c r="P38" s="143">
        <f>SUM(P34:P37)</f>
        <v>112</v>
      </c>
    </row>
    <row r="39" spans="1:16" x14ac:dyDescent="0.2">
      <c r="A39" s="1">
        <f t="shared" ca="1" si="0"/>
        <v>39</v>
      </c>
      <c r="B39" s="9"/>
      <c r="C39" s="79" t="s">
        <v>54</v>
      </c>
      <c r="D39" s="74"/>
      <c r="E39" s="74"/>
      <c r="F39" s="74"/>
      <c r="G39" s="74"/>
      <c r="H39" s="74"/>
      <c r="I39" s="74"/>
      <c r="J39" s="74"/>
      <c r="K39" s="183"/>
      <c r="L39" s="184"/>
      <c r="M39" s="185">
        <f>M64</f>
        <v>89.449999999999989</v>
      </c>
      <c r="N39" s="142"/>
      <c r="O39" s="74"/>
      <c r="P39" s="143">
        <f>P64</f>
        <v>93.23599999999999</v>
      </c>
    </row>
    <row r="40" spans="1:16" x14ac:dyDescent="0.2">
      <c r="A40" s="1">
        <f t="shared" ca="1" si="0"/>
        <v>40</v>
      </c>
      <c r="B40" s="9"/>
      <c r="C40" s="12" t="s">
        <v>55</v>
      </c>
      <c r="D40" s="13"/>
      <c r="E40" s="13"/>
      <c r="F40" s="13"/>
      <c r="G40" s="13"/>
      <c r="H40" s="75"/>
      <c r="I40" s="74"/>
      <c r="J40" s="74"/>
      <c r="K40" s="153" t="s">
        <v>10</v>
      </c>
      <c r="L40" s="154" t="str">
        <f>Curr&amp;"/Unit"</f>
        <v>€/Unit</v>
      </c>
      <c r="M40" s="154" t="str">
        <f>Curr</f>
        <v>€</v>
      </c>
      <c r="N40" s="116" t="s">
        <v>10</v>
      </c>
      <c r="O40" s="15" t="str">
        <f>Curr&amp;"/Unit"</f>
        <v>€/Unit</v>
      </c>
      <c r="P40" s="117" t="str">
        <f>Curr</f>
        <v>€</v>
      </c>
    </row>
    <row r="41" spans="1:16" x14ac:dyDescent="0.2">
      <c r="A41" s="1">
        <f t="shared" ca="1" si="0"/>
        <v>41</v>
      </c>
      <c r="B41" s="9"/>
      <c r="C41" s="80"/>
      <c r="D41" s="81" t="s">
        <v>56</v>
      </c>
      <c r="E41" s="18"/>
      <c r="F41" s="18"/>
      <c r="G41" s="18"/>
      <c r="H41" s="82">
        <v>0.25</v>
      </c>
      <c r="I41" s="81" t="s">
        <v>57</v>
      </c>
      <c r="J41" s="81" t="str">
        <f ca="1">IF($A17=0,"","("&amp;J5&amp;")")</f>
        <v>(dt)</v>
      </c>
      <c r="K41" s="187">
        <f>$H41*K5</f>
        <v>15</v>
      </c>
      <c r="L41" s="188">
        <f>[1]Text!$N$242</f>
        <v>1.7</v>
      </c>
      <c r="M41" s="159">
        <f>L41*K41</f>
        <v>25.5</v>
      </c>
      <c r="N41" s="147">
        <f>$H41*N5</f>
        <v>17.5</v>
      </c>
      <c r="O41" s="83">
        <f>[1]Text!$N$242</f>
        <v>1.7</v>
      </c>
      <c r="P41" s="121">
        <f>O41*N41</f>
        <v>29.75</v>
      </c>
    </row>
    <row r="42" spans="1:16" x14ac:dyDescent="0.2">
      <c r="A42" s="1">
        <f t="shared" ca="1" si="0"/>
        <v>42</v>
      </c>
      <c r="B42" s="9"/>
      <c r="C42" s="80"/>
      <c r="D42" s="81" t="s">
        <v>58</v>
      </c>
      <c r="E42" s="18"/>
      <c r="F42" s="18"/>
      <c r="G42" s="18"/>
      <c r="H42" s="84" t="s">
        <v>59</v>
      </c>
      <c r="I42" s="18"/>
      <c r="J42" s="18"/>
      <c r="K42" s="189">
        <f>M10-M9</f>
        <v>685.09999999999991</v>
      </c>
      <c r="L42" s="190">
        <v>1.8800000000000001E-2</v>
      </c>
      <c r="M42" s="159">
        <f>L42*K42</f>
        <v>12.879879999999998</v>
      </c>
      <c r="N42" s="148">
        <f>P10-P9</f>
        <v>799.40000000000009</v>
      </c>
      <c r="O42" s="85">
        <v>1.8800000000000001E-2</v>
      </c>
      <c r="P42" s="121">
        <f>O42*N42</f>
        <v>15.028720000000002</v>
      </c>
    </row>
    <row r="43" spans="1:16" x14ac:dyDescent="0.2">
      <c r="A43" s="1">
        <f t="shared" ca="1" si="0"/>
        <v>43</v>
      </c>
      <c r="B43" s="9"/>
      <c r="C43" s="80"/>
      <c r="D43" s="86" t="s">
        <v>60</v>
      </c>
      <c r="E43" s="18"/>
      <c r="F43" s="18"/>
      <c r="G43" s="18"/>
      <c r="H43" s="87"/>
      <c r="I43" s="87"/>
      <c r="J43" s="87"/>
      <c r="K43" s="191">
        <f>K14/(K13+K14)</f>
        <v>0.66666666666666674</v>
      </c>
      <c r="L43" s="192">
        <v>5.05</v>
      </c>
      <c r="M43" s="159">
        <f>L43*K43</f>
        <v>3.3666666666666671</v>
      </c>
      <c r="N43" s="149">
        <v>1</v>
      </c>
      <c r="O43" s="88">
        <v>-0.92</v>
      </c>
      <c r="P43" s="121">
        <f>O43*N43</f>
        <v>-0.92</v>
      </c>
    </row>
    <row r="44" spans="1:16" x14ac:dyDescent="0.2">
      <c r="A44" s="1">
        <f t="shared" ca="1" si="0"/>
        <v>44</v>
      </c>
      <c r="B44" s="9"/>
      <c r="C44" s="89"/>
      <c r="D44" s="90"/>
      <c r="E44" s="74"/>
      <c r="F44" s="74"/>
      <c r="G44" s="74"/>
      <c r="H44" s="90"/>
      <c r="I44" s="90"/>
      <c r="J44" s="90"/>
      <c r="K44" s="163"/>
      <c r="L44" s="193"/>
      <c r="M44" s="165">
        <f>L44*K44</f>
        <v>0</v>
      </c>
      <c r="N44" s="124"/>
      <c r="O44" s="91"/>
      <c r="P44" s="125">
        <f>O44*N44</f>
        <v>0</v>
      </c>
    </row>
    <row r="45" spans="1:16" ht="13.5" thickBot="1" x14ac:dyDescent="0.25">
      <c r="A45" s="1">
        <f t="shared" ca="1" si="0"/>
        <v>45</v>
      </c>
      <c r="B45" s="9"/>
      <c r="C45" s="92" t="s">
        <v>61</v>
      </c>
      <c r="D45" s="37"/>
      <c r="E45" s="37"/>
      <c r="F45" s="37"/>
      <c r="G45" s="37"/>
      <c r="H45" s="37"/>
      <c r="I45" s="37"/>
      <c r="J45" s="37"/>
      <c r="K45" s="166"/>
      <c r="L45" s="167"/>
      <c r="M45" s="168">
        <f>SUM(M41:M44,M39,M38,M32,M22,M16)</f>
        <v>490.15994666666666</v>
      </c>
      <c r="N45" s="126"/>
      <c r="O45" s="37"/>
      <c r="P45" s="127">
        <f>SUM(P41:P44,P39,P38,P32,P22,P16)</f>
        <v>582.54952000000003</v>
      </c>
    </row>
    <row r="46" spans="1:16" ht="14.25" thickTop="1" thickBot="1" x14ac:dyDescent="0.25">
      <c r="A46" s="1">
        <f t="shared" ca="1" si="0"/>
        <v>46</v>
      </c>
      <c r="B46" s="9"/>
      <c r="C46" s="92" t="s">
        <v>62</v>
      </c>
      <c r="D46" s="37"/>
      <c r="E46" s="37"/>
      <c r="F46" s="37"/>
      <c r="G46" s="37"/>
      <c r="H46" s="37"/>
      <c r="I46" s="37"/>
      <c r="J46" s="37"/>
      <c r="K46" s="166"/>
      <c r="L46" s="167"/>
      <c r="M46" s="168">
        <f>M10-M45</f>
        <v>542.94005333333325</v>
      </c>
      <c r="N46" s="126"/>
      <c r="O46" s="37"/>
      <c r="P46" s="127">
        <f>P10-P45</f>
        <v>564.85048000000006</v>
      </c>
    </row>
    <row r="47" spans="1:16" ht="14.25" thickTop="1" thickBot="1" x14ac:dyDescent="0.25">
      <c r="A47" s="1">
        <f t="shared" ca="1" si="0"/>
        <v>47</v>
      </c>
      <c r="B47" s="9"/>
      <c r="C47" s="93" t="s">
        <v>63</v>
      </c>
      <c r="D47" s="94"/>
      <c r="E47" s="94"/>
      <c r="F47" s="94"/>
      <c r="G47" s="94"/>
      <c r="H47" s="94"/>
      <c r="I47" s="94"/>
      <c r="J47" s="94"/>
      <c r="K47" s="194">
        <v>0.6</v>
      </c>
      <c r="L47" s="195" t="s">
        <v>64</v>
      </c>
      <c r="M47" s="196">
        <f>M45*K47</f>
        <v>294.09596799999997</v>
      </c>
      <c r="N47" s="150">
        <v>0.6</v>
      </c>
      <c r="O47" s="151" t="s">
        <v>64</v>
      </c>
      <c r="P47" s="152">
        <f>P45*N47</f>
        <v>349.52971200000002</v>
      </c>
    </row>
    <row r="48" spans="1:16" x14ac:dyDescent="0.2">
      <c r="A48" s="1">
        <f t="shared" ca="1" si="0"/>
        <v>48</v>
      </c>
      <c r="B48" s="9"/>
    </row>
    <row r="49" spans="1:16" ht="13.5" thickBot="1" x14ac:dyDescent="0.25">
      <c r="A49" s="1">
        <f t="shared" ca="1" si="0"/>
        <v>49</v>
      </c>
      <c r="B49" s="9"/>
      <c r="C49" s="95" t="s">
        <v>65</v>
      </c>
    </row>
    <row r="50" spans="1:16" x14ac:dyDescent="0.2">
      <c r="A50" s="1">
        <f t="shared" ca="1" si="0"/>
        <v>50</v>
      </c>
      <c r="B50" s="9"/>
      <c r="C50" s="96" t="s">
        <v>9</v>
      </c>
      <c r="D50" s="97"/>
      <c r="E50" s="97"/>
      <c r="F50" s="98" t="s">
        <v>66</v>
      </c>
      <c r="G50" s="97"/>
      <c r="H50" s="97"/>
      <c r="I50" s="97"/>
      <c r="J50" s="99" t="s">
        <v>67</v>
      </c>
      <c r="K50" s="100" t="s">
        <v>68</v>
      </c>
      <c r="L50" s="99" t="s">
        <v>69</v>
      </c>
      <c r="M50" s="101" t="str">
        <f>"VC ("&amp;Curr&amp;")"</f>
        <v>VC (€)</v>
      </c>
      <c r="N50" s="202" t="s">
        <v>68</v>
      </c>
      <c r="O50" s="203" t="s">
        <v>69</v>
      </c>
      <c r="P50" s="204" t="str">
        <f>"VC ("&amp;Curr&amp;")"</f>
        <v>VC (€)</v>
      </c>
    </row>
    <row r="51" spans="1:16" x14ac:dyDescent="0.2">
      <c r="A51" s="1">
        <f t="shared" ca="1" si="0"/>
        <v>51</v>
      </c>
      <c r="B51" s="9"/>
      <c r="C51" s="102" t="s">
        <v>70</v>
      </c>
      <c r="D51" s="43"/>
      <c r="E51" s="43"/>
      <c r="F51" s="22" t="s">
        <v>71</v>
      </c>
      <c r="G51" s="18"/>
      <c r="H51" s="18"/>
      <c r="I51" s="18"/>
      <c r="J51" s="103" t="s">
        <v>72</v>
      </c>
      <c r="K51" s="76">
        <v>1</v>
      </c>
      <c r="L51" s="104">
        <v>0.3</v>
      </c>
      <c r="M51" s="24">
        <v>2.38</v>
      </c>
      <c r="N51" s="205">
        <v>1</v>
      </c>
      <c r="O51" s="104">
        <v>0.3</v>
      </c>
      <c r="P51" s="206">
        <v>2.38</v>
      </c>
    </row>
    <row r="52" spans="1:16" x14ac:dyDescent="0.2">
      <c r="A52" s="1">
        <f t="shared" ca="1" si="0"/>
        <v>52</v>
      </c>
      <c r="B52" s="9"/>
      <c r="C52" s="102" t="s">
        <v>70</v>
      </c>
      <c r="D52" s="43"/>
      <c r="E52" s="43"/>
      <c r="F52" s="105" t="s">
        <v>73</v>
      </c>
      <c r="G52" s="18"/>
      <c r="H52" s="18"/>
      <c r="I52" s="18"/>
      <c r="J52" s="103" t="s">
        <v>72</v>
      </c>
      <c r="K52" s="76">
        <v>1</v>
      </c>
      <c r="L52" s="104">
        <v>1.7</v>
      </c>
      <c r="M52" s="24">
        <v>25.96</v>
      </c>
      <c r="N52" s="205">
        <v>1</v>
      </c>
      <c r="O52" s="104">
        <v>1.7</v>
      </c>
      <c r="P52" s="207">
        <v>25.96</v>
      </c>
    </row>
    <row r="53" spans="1:16" ht="12.75" customHeight="1" x14ac:dyDescent="0.2">
      <c r="A53" s="1">
        <f t="shared" ca="1" si="0"/>
        <v>53</v>
      </c>
      <c r="B53" s="9"/>
      <c r="C53" s="102" t="s">
        <v>70</v>
      </c>
      <c r="D53" s="43"/>
      <c r="E53" s="43"/>
      <c r="F53" s="105" t="s">
        <v>74</v>
      </c>
      <c r="G53" s="18"/>
      <c r="H53" s="18"/>
      <c r="I53" s="18"/>
      <c r="J53" s="103" t="s">
        <v>72</v>
      </c>
      <c r="K53" s="76">
        <v>2</v>
      </c>
      <c r="L53" s="104">
        <v>2</v>
      </c>
      <c r="M53" s="24">
        <v>21.48</v>
      </c>
      <c r="N53" s="205">
        <v>1</v>
      </c>
      <c r="O53" s="104">
        <v>2</v>
      </c>
      <c r="P53" s="207">
        <v>21.48</v>
      </c>
    </row>
    <row r="54" spans="1:16" x14ac:dyDescent="0.2">
      <c r="A54" s="1">
        <f t="shared" ca="1" si="0"/>
        <v>54</v>
      </c>
      <c r="B54" s="9"/>
      <c r="C54" s="102" t="s">
        <v>70</v>
      </c>
      <c r="D54" s="43"/>
      <c r="E54" s="43"/>
      <c r="F54" s="105" t="s">
        <v>75</v>
      </c>
      <c r="G54" s="18"/>
      <c r="H54" s="18"/>
      <c r="I54" s="18"/>
      <c r="J54" s="103" t="s">
        <v>72</v>
      </c>
      <c r="K54" s="76">
        <v>1</v>
      </c>
      <c r="L54" s="104">
        <v>0.9</v>
      </c>
      <c r="M54" s="24">
        <v>7.78</v>
      </c>
      <c r="N54" s="205">
        <v>1</v>
      </c>
      <c r="O54" s="104">
        <v>0.9</v>
      </c>
      <c r="P54" s="207">
        <v>7.78</v>
      </c>
    </row>
    <row r="55" spans="1:16" x14ac:dyDescent="0.2">
      <c r="A55" s="1">
        <f t="shared" ca="1" si="0"/>
        <v>55</v>
      </c>
      <c r="B55" s="9"/>
      <c r="C55" s="102" t="s">
        <v>70</v>
      </c>
      <c r="D55" s="43"/>
      <c r="E55" s="43"/>
      <c r="F55" s="105" t="s">
        <v>76</v>
      </c>
      <c r="G55" s="18"/>
      <c r="H55" s="18"/>
      <c r="I55" s="18"/>
      <c r="J55" s="103" t="s">
        <v>77</v>
      </c>
      <c r="K55" s="76">
        <v>2</v>
      </c>
      <c r="L55" s="104">
        <v>0.65</v>
      </c>
      <c r="M55" s="24">
        <v>4.84</v>
      </c>
      <c r="N55" s="205">
        <v>2</v>
      </c>
      <c r="O55" s="104">
        <v>0.65</v>
      </c>
      <c r="P55" s="207">
        <v>4.84</v>
      </c>
    </row>
    <row r="56" spans="1:16" x14ac:dyDescent="0.2">
      <c r="A56" s="1">
        <f t="shared" ca="1" si="0"/>
        <v>56</v>
      </c>
      <c r="B56" s="9"/>
      <c r="C56" s="102" t="s">
        <v>70</v>
      </c>
      <c r="D56" s="43"/>
      <c r="E56" s="43"/>
      <c r="F56" s="105" t="s">
        <v>78</v>
      </c>
      <c r="G56" s="18"/>
      <c r="H56" s="18"/>
      <c r="I56" s="18"/>
      <c r="J56" s="103" t="s">
        <v>77</v>
      </c>
      <c r="K56" s="76">
        <v>2</v>
      </c>
      <c r="L56" s="104">
        <v>0.8</v>
      </c>
      <c r="M56" s="24">
        <v>6.49</v>
      </c>
      <c r="N56" s="205">
        <v>2</v>
      </c>
      <c r="O56" s="104">
        <v>0.8</v>
      </c>
      <c r="P56" s="208">
        <v>6.49</v>
      </c>
    </row>
    <row r="57" spans="1:16" x14ac:dyDescent="0.2">
      <c r="A57" s="1">
        <f t="shared" ca="1" si="0"/>
        <v>57</v>
      </c>
      <c r="B57" s="9"/>
      <c r="C57" s="102" t="s">
        <v>70</v>
      </c>
      <c r="D57" s="43"/>
      <c r="E57" s="43"/>
      <c r="F57" s="105" t="s">
        <v>79</v>
      </c>
      <c r="G57" s="18"/>
      <c r="H57" s="18"/>
      <c r="I57" s="18"/>
      <c r="J57" s="103" t="s">
        <v>80</v>
      </c>
      <c r="K57" s="76">
        <v>1</v>
      </c>
      <c r="L57" s="104">
        <v>0.25</v>
      </c>
      <c r="M57" s="24">
        <v>1.82</v>
      </c>
      <c r="N57" s="205">
        <v>1.3</v>
      </c>
      <c r="O57" s="104">
        <v>0.32500000000000001</v>
      </c>
      <c r="P57" s="207">
        <v>2.3660000000000001</v>
      </c>
    </row>
    <row r="58" spans="1:16" x14ac:dyDescent="0.2">
      <c r="A58" s="1">
        <f t="shared" ca="1" si="0"/>
        <v>58</v>
      </c>
      <c r="B58" s="9"/>
      <c r="C58" s="102" t="s">
        <v>70</v>
      </c>
      <c r="D58" s="43"/>
      <c r="E58" s="43"/>
      <c r="F58" s="105" t="s">
        <v>78</v>
      </c>
      <c r="G58" s="18"/>
      <c r="H58" s="18"/>
      <c r="I58" s="18"/>
      <c r="J58" s="103" t="s">
        <v>80</v>
      </c>
      <c r="K58" s="76">
        <v>1</v>
      </c>
      <c r="L58" s="104">
        <v>0.4</v>
      </c>
      <c r="M58" s="24">
        <v>3.25</v>
      </c>
      <c r="N58" s="205">
        <v>2</v>
      </c>
      <c r="O58" s="104">
        <v>0.8</v>
      </c>
      <c r="P58" s="207">
        <v>6.49</v>
      </c>
    </row>
    <row r="59" spans="1:16" x14ac:dyDescent="0.2">
      <c r="A59" s="1">
        <f t="shared" ca="1" si="0"/>
        <v>59</v>
      </c>
      <c r="B59" s="9"/>
      <c r="C59" s="102" t="s">
        <v>70</v>
      </c>
      <c r="D59" s="43"/>
      <c r="E59" s="43"/>
      <c r="F59" s="105" t="s">
        <v>81</v>
      </c>
      <c r="G59" s="18"/>
      <c r="H59" s="18"/>
      <c r="I59" s="18"/>
      <c r="J59" s="103" t="s">
        <v>82</v>
      </c>
      <c r="K59" s="76">
        <v>1</v>
      </c>
      <c r="L59" s="104">
        <v>0.6</v>
      </c>
      <c r="M59" s="24">
        <v>2.2200000000000002</v>
      </c>
      <c r="N59" s="205">
        <v>1</v>
      </c>
      <c r="O59" s="104">
        <v>0.6</v>
      </c>
      <c r="P59" s="207">
        <v>2.2200000000000002</v>
      </c>
    </row>
    <row r="60" spans="1:16" ht="12.75" customHeight="1" x14ac:dyDescent="0.2">
      <c r="A60" s="1">
        <f t="shared" ca="1" si="0"/>
        <v>60</v>
      </c>
      <c r="B60" s="9"/>
      <c r="C60" s="102" t="s">
        <v>70</v>
      </c>
      <c r="D60" s="43"/>
      <c r="E60" s="43"/>
      <c r="F60" s="105" t="s">
        <v>83</v>
      </c>
      <c r="G60" s="18"/>
      <c r="H60" s="18"/>
      <c r="I60" s="18"/>
      <c r="J60" s="103" t="s">
        <v>82</v>
      </c>
      <c r="K60" s="76">
        <v>1</v>
      </c>
      <c r="L60" s="104">
        <v>0.3</v>
      </c>
      <c r="M60" s="24">
        <v>0.54</v>
      </c>
      <c r="N60" s="205">
        <v>1</v>
      </c>
      <c r="O60" s="104">
        <v>0.3</v>
      </c>
      <c r="P60" s="207">
        <v>0.54</v>
      </c>
    </row>
    <row r="61" spans="1:16" x14ac:dyDescent="0.2">
      <c r="A61" s="1">
        <f t="shared" ca="1" si="0"/>
        <v>61</v>
      </c>
      <c r="B61" s="9"/>
      <c r="C61" s="102" t="s">
        <v>70</v>
      </c>
      <c r="D61" s="43"/>
      <c r="E61" s="43"/>
      <c r="F61" s="22" t="s">
        <v>84</v>
      </c>
      <c r="G61" s="18"/>
      <c r="H61" s="18"/>
      <c r="I61" s="18"/>
      <c r="J61" s="103" t="s">
        <v>82</v>
      </c>
      <c r="K61" s="76">
        <v>1</v>
      </c>
      <c r="L61" s="104">
        <v>0.3</v>
      </c>
      <c r="M61" s="24">
        <v>2.09</v>
      </c>
      <c r="N61" s="205">
        <v>1</v>
      </c>
      <c r="O61" s="104">
        <v>0.3</v>
      </c>
      <c r="P61" s="207">
        <v>2.09</v>
      </c>
    </row>
    <row r="62" spans="1:16" x14ac:dyDescent="0.2">
      <c r="A62" s="1">
        <f t="shared" ca="1" si="0"/>
        <v>62</v>
      </c>
      <c r="B62" s="9"/>
      <c r="C62" s="102" t="s">
        <v>70</v>
      </c>
      <c r="D62" s="43"/>
      <c r="E62" s="43"/>
      <c r="F62" s="105" t="s">
        <v>85</v>
      </c>
      <c r="G62" s="18"/>
      <c r="H62" s="18"/>
      <c r="I62" s="18"/>
      <c r="J62" s="103" t="s">
        <v>82</v>
      </c>
      <c r="K62" s="76">
        <v>1</v>
      </c>
      <c r="L62" s="104">
        <v>0.8</v>
      </c>
      <c r="M62" s="24">
        <v>10.6</v>
      </c>
      <c r="N62" s="205">
        <v>1</v>
      </c>
      <c r="O62" s="104">
        <v>0.8</v>
      </c>
      <c r="P62" s="207">
        <v>10.6</v>
      </c>
    </row>
    <row r="63" spans="1:16" x14ac:dyDescent="0.2">
      <c r="A63" s="1">
        <f t="shared" ca="1" si="0"/>
        <v>63</v>
      </c>
      <c r="B63" s="9"/>
      <c r="C63" s="106"/>
      <c r="D63" s="30"/>
      <c r="E63" s="30"/>
      <c r="F63" s="107"/>
      <c r="G63" s="74"/>
      <c r="H63" s="74"/>
      <c r="I63" s="74"/>
      <c r="J63" s="108"/>
      <c r="K63" s="109"/>
      <c r="L63" s="110"/>
      <c r="M63" s="33"/>
      <c r="N63" s="209"/>
      <c r="O63" s="110"/>
      <c r="P63" s="210"/>
    </row>
    <row r="64" spans="1:16" ht="13.5" thickBot="1" x14ac:dyDescent="0.25">
      <c r="A64" s="1">
        <f t="shared" ca="1" si="0"/>
        <v>64</v>
      </c>
      <c r="B64" s="9"/>
      <c r="C64" s="111"/>
      <c r="D64" s="112" t="s">
        <v>86</v>
      </c>
      <c r="E64" s="94"/>
      <c r="F64" s="94"/>
      <c r="G64" s="94"/>
      <c r="H64" s="94"/>
      <c r="I64" s="94"/>
      <c r="J64" s="94"/>
      <c r="K64" s="113" t="s">
        <v>87</v>
      </c>
      <c r="L64" s="114">
        <f>SUM(L51:L63)</f>
        <v>9.0000000000000018</v>
      </c>
      <c r="M64" s="115">
        <f>SUM(M51:M63)</f>
        <v>89.449999999999989</v>
      </c>
      <c r="N64" s="211" t="s">
        <v>87</v>
      </c>
      <c r="O64" s="212">
        <f>SUM(O51:O63)</f>
        <v>9.4750000000000032</v>
      </c>
      <c r="P64" s="213">
        <f>SUM(P51:P63)</f>
        <v>93.23599999999999</v>
      </c>
    </row>
  </sheetData>
  <mergeCells count="2">
    <mergeCell ref="K3:M3"/>
    <mergeCell ref="N3:P3"/>
  </mergeCells>
  <pageMargins left="0.78740157480314965" right="0.78740157480314965" top="0.78740157480314965" bottom="0.78740157480314965" header="0.51181102362204722" footer="0.51181102362204722"/>
  <pageSetup paperSize="9" scale="89" orientation="portrait" blackAndWhite="1" horizontalDpi="300" verticalDpi="300"/>
  <headerFooter alignWithMargins="0">
    <oddFooter>&amp;L&amp;8Quantifizierung von Produktionsverfahren: Marktfruchtbau&amp;R&amp;P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3</vt:i4>
      </vt:variant>
    </vt:vector>
  </HeadingPairs>
  <TitlesOfParts>
    <vt:vector size="4" baseType="lpstr">
      <vt:lpstr>F1 Intensity change GM</vt:lpstr>
      <vt:lpstr>Curr</vt:lpstr>
      <vt:lpstr>'F1 Intensity change GM'!Print_Area</vt:lpstr>
      <vt:lpstr>Unit</vt:lpstr>
    </vt:vector>
  </TitlesOfParts>
  <Company>HSWT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${UNAME}</dc:creator>
  <cp:lastModifiedBy>${UNAME}</cp:lastModifiedBy>
  <dcterms:created xsi:type="dcterms:W3CDTF">2019-09-10T09:14:49Z</dcterms:created>
  <dcterms:modified xsi:type="dcterms:W3CDTF">2019-09-10T09:21:16Z</dcterms:modified>
</cp:coreProperties>
</file>